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70B33659-CAB5-492B-8904-DF324E1E1765}" xr6:coauthVersionLast="47" xr6:coauthVersionMax="47" xr10:uidLastSave="{00000000-0000-0000-0000-000000000000}"/>
  <bookViews>
    <workbookView xWindow="-120" yWindow="-120" windowWidth="29040" windowHeight="15720" activeTab="6" xr2:uid="{00000000-000D-0000-FFFF-FFFF00000000}"/>
  </bookViews>
  <sheets>
    <sheet name="経費内訳　合計" sheetId="1" r:id="rId1"/>
    <sheet name="物品費" sheetId="2" r:id="rId2"/>
    <sheet name="人件費" sheetId="5" r:id="rId3"/>
    <sheet name="謝金" sheetId="6" r:id="rId4"/>
    <sheet name="旅費" sheetId="3" r:id="rId5"/>
    <sheet name="外注費" sheetId="7" r:id="rId6"/>
    <sheet name="その他" sheetId="8" r:id="rId7"/>
    <sheet name="消費税相当額" sheetId="9" r:id="rId8"/>
  </sheets>
  <definedNames>
    <definedName name="_xlnm.Print_Area" localSheetId="6">その他!$A$1:$I$44</definedName>
    <definedName name="_xlnm.Print_Area" localSheetId="5">外注費!$A$1:$I$28</definedName>
    <definedName name="_xlnm.Print_Area" localSheetId="0">'経費内訳　合計'!$A$1:$E$28</definedName>
    <definedName name="_xlnm.Print_Area" localSheetId="3">謝金!$A$1:$F$31</definedName>
    <definedName name="_xlnm.Print_Area" localSheetId="7">消費税相当額!$A$1:$G$22</definedName>
    <definedName name="_xlnm.Print_Area" localSheetId="2">人件費!$A$1:$J$34</definedName>
    <definedName name="_xlnm.Print_Area" localSheetId="1">物品費!$A$1:$J$44</definedName>
    <definedName name="_xlnm.Print_Area" localSheetId="4">旅費!$A$1:$L$41</definedName>
    <definedName name="型_番">#REF!</definedName>
    <definedName name="小計">#REF!</definedName>
    <definedName name="数量">#REF!</definedName>
    <definedName name="定価">#REF!</definedName>
    <definedName name="納入価">#REF!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 l="1"/>
  <c r="B32" i="1"/>
  <c r="K27" i="1"/>
  <c r="E26" i="1"/>
  <c r="E28" i="1" s="1"/>
  <c r="C33" i="1" l="1"/>
  <c r="L27" i="1"/>
  <c r="E31" i="1"/>
  <c r="E34" i="1"/>
  <c r="J5" i="5" l="1"/>
  <c r="J6" i="5" l="1"/>
  <c r="J7" i="5"/>
  <c r="J8" i="5"/>
  <c r="J9" i="5"/>
  <c r="J10" i="5"/>
  <c r="J11" i="5"/>
  <c r="J12" i="5"/>
  <c r="J13" i="5"/>
  <c r="J14" i="5"/>
  <c r="J15" i="5"/>
  <c r="J16" i="5"/>
  <c r="J17" i="5"/>
  <c r="J18" i="5"/>
  <c r="J19" i="5"/>
  <c r="J20" i="5"/>
  <c r="J21" i="5"/>
  <c r="J22" i="5"/>
  <c r="J23" i="5"/>
  <c r="J24" i="5"/>
  <c r="J25" i="5"/>
  <c r="J26" i="5"/>
  <c r="J27" i="5"/>
  <c r="J28" i="5"/>
  <c r="L11" i="3"/>
  <c r="L12" i="3"/>
  <c r="L13" i="3"/>
  <c r="L14" i="3"/>
  <c r="L15" i="3"/>
  <c r="L16" i="3"/>
  <c r="L17" i="3"/>
  <c r="L18" i="3"/>
  <c r="L19" i="3"/>
  <c r="L20" i="3"/>
  <c r="L21" i="3"/>
  <c r="L22" i="3"/>
  <c r="L23" i="3"/>
  <c r="L24" i="3"/>
  <c r="L25" i="3"/>
  <c r="L26" i="3"/>
  <c r="L27" i="3"/>
  <c r="L28" i="3"/>
  <c r="L29" i="3"/>
  <c r="L30" i="3"/>
  <c r="L31" i="3"/>
  <c r="L32" i="3"/>
  <c r="L33" i="3"/>
  <c r="L34" i="3"/>
  <c r="H29" i="7"/>
  <c r="O38" i="3"/>
  <c r="N38" i="3"/>
  <c r="M38" i="3"/>
  <c r="L39" i="3"/>
  <c r="L5" i="3"/>
  <c r="M41" i="3" s="1"/>
  <c r="L6" i="3"/>
  <c r="N37" i="3" s="1"/>
  <c r="L7" i="3"/>
  <c r="M37" i="3" s="1"/>
  <c r="L8" i="3"/>
  <c r="L9" i="3"/>
  <c r="L10" i="3"/>
  <c r="O37" i="3" s="1"/>
  <c r="L4" i="3"/>
  <c r="M40" i="3" s="1"/>
  <c r="G27" i="1"/>
  <c r="L36" i="3" l="1"/>
  <c r="N40" i="3"/>
  <c r="L40" i="3" s="1"/>
  <c r="L38" i="3"/>
  <c r="L37" i="3"/>
  <c r="N41" i="3"/>
  <c r="L41" i="3" s="1"/>
  <c r="E6" i="9" s="1"/>
  <c r="H44" i="2"/>
  <c r="E4" i="9" s="1"/>
  <c r="H44" i="8"/>
  <c r="H20" i="8" l="1"/>
  <c r="H19" i="8"/>
  <c r="H18" i="8"/>
  <c r="H17" i="8"/>
  <c r="H16" i="8"/>
  <c r="H15" i="8"/>
  <c r="H17" i="2"/>
  <c r="H16" i="2"/>
  <c r="H15" i="2"/>
  <c r="H14" i="2"/>
  <c r="H13" i="2"/>
  <c r="H19" i="2" l="1"/>
  <c r="H18" i="2"/>
  <c r="H12" i="2"/>
  <c r="H11" i="2"/>
  <c r="J31" i="5"/>
  <c r="D11" i="1" s="1"/>
  <c r="J32" i="5"/>
  <c r="D12" i="1" s="1"/>
  <c r="H6" i="2" l="1"/>
  <c r="H43" i="2" s="1"/>
  <c r="H5" i="2"/>
  <c r="D16" i="1" l="1"/>
  <c r="H40" i="8" l="1"/>
  <c r="D22" i="1" s="1"/>
  <c r="H38" i="8"/>
  <c r="D20" i="1" s="1"/>
  <c r="H6" i="7"/>
  <c r="H30" i="7" s="1"/>
  <c r="H27" i="7" s="1"/>
  <c r="D6" i="9"/>
  <c r="G6" i="9" s="1"/>
  <c r="D17" i="1"/>
  <c r="D15" i="1"/>
  <c r="D14" i="1"/>
  <c r="H6" i="8" l="1"/>
  <c r="H39" i="8" s="1"/>
  <c r="D21" i="1" s="1"/>
  <c r="H7" i="8"/>
  <c r="H34" i="8" l="1"/>
  <c r="H33" i="8"/>
  <c r="H32" i="8"/>
  <c r="H31" i="8"/>
  <c r="H30" i="8"/>
  <c r="H29" i="8"/>
  <c r="H28" i="8"/>
  <c r="H27" i="8"/>
  <c r="H26" i="8"/>
  <c r="H25" i="8"/>
  <c r="H24" i="8"/>
  <c r="H23" i="8"/>
  <c r="H22" i="8"/>
  <c r="H21" i="8"/>
  <c r="H14" i="8"/>
  <c r="H13" i="8"/>
  <c r="H41" i="8" s="1"/>
  <c r="D23" i="1" s="1"/>
  <c r="H12" i="8"/>
  <c r="H11" i="8"/>
  <c r="H10" i="8"/>
  <c r="H9" i="8"/>
  <c r="H8" i="8"/>
  <c r="H43" i="8" s="1"/>
  <c r="H5" i="8"/>
  <c r="H37" i="8" s="1"/>
  <c r="D19" i="1" s="1"/>
  <c r="H24" i="7"/>
  <c r="H23" i="7"/>
  <c r="H22" i="7"/>
  <c r="H21" i="7"/>
  <c r="H20" i="7"/>
  <c r="H19" i="7"/>
  <c r="H18" i="7"/>
  <c r="H17" i="7"/>
  <c r="H16" i="7"/>
  <c r="H15" i="7"/>
  <c r="H14" i="7"/>
  <c r="H13" i="7"/>
  <c r="H12" i="7"/>
  <c r="H11" i="7"/>
  <c r="H10" i="7"/>
  <c r="H9" i="7"/>
  <c r="H8" i="7"/>
  <c r="H7" i="7"/>
  <c r="H5" i="7"/>
  <c r="H28" i="7" s="1"/>
  <c r="E7" i="9" s="1"/>
  <c r="F27" i="6"/>
  <c r="F26" i="6"/>
  <c r="F25" i="6"/>
  <c r="F24" i="6"/>
  <c r="F23" i="6"/>
  <c r="F22" i="6"/>
  <c r="F21" i="6"/>
  <c r="F20" i="6"/>
  <c r="F19" i="6"/>
  <c r="F18" i="6"/>
  <c r="F17" i="6"/>
  <c r="F16" i="6"/>
  <c r="F15" i="6"/>
  <c r="F14" i="6"/>
  <c r="F13" i="6"/>
  <c r="F12" i="6"/>
  <c r="F11" i="6"/>
  <c r="F10" i="6"/>
  <c r="F9" i="6"/>
  <c r="F8" i="6"/>
  <c r="F7" i="6"/>
  <c r="F6" i="6"/>
  <c r="F31" i="6" s="1"/>
  <c r="E5" i="9" s="1"/>
  <c r="F5" i="6"/>
  <c r="F4" i="6"/>
  <c r="F30" i="6" s="1"/>
  <c r="D4" i="9"/>
  <c r="G4" i="9" s="1"/>
  <c r="H38" i="2"/>
  <c r="H41" i="2"/>
  <c r="D9" i="1" s="1"/>
  <c r="H37" i="2"/>
  <c r="H36" i="2"/>
  <c r="H35" i="2"/>
  <c r="H34" i="2"/>
  <c r="H33" i="2"/>
  <c r="H32" i="2"/>
  <c r="H31" i="2"/>
  <c r="H30" i="2"/>
  <c r="H29" i="2"/>
  <c r="H28" i="2"/>
  <c r="H27" i="2"/>
  <c r="H26" i="2"/>
  <c r="H25" i="2"/>
  <c r="H24" i="2"/>
  <c r="H23" i="2"/>
  <c r="H22" i="2"/>
  <c r="H21" i="2"/>
  <c r="H20" i="2"/>
  <c r="H10" i="2"/>
  <c r="H9" i="2"/>
  <c r="H8" i="2"/>
  <c r="H42" i="2" s="1"/>
  <c r="D10" i="1" s="1"/>
  <c r="H7" i="2"/>
  <c r="D7" i="9" l="1"/>
  <c r="G7" i="9" s="1"/>
  <c r="H25" i="7"/>
  <c r="D18" i="1" s="1"/>
  <c r="J29" i="5"/>
  <c r="J34" i="5" s="1" a="1"/>
  <c r="J34" i="5" s="1"/>
  <c r="H42" i="8"/>
  <c r="D24" i="1" s="1"/>
  <c r="H35" i="8"/>
  <c r="L35" i="3"/>
  <c r="F28" i="6"/>
  <c r="D13" i="1" s="1"/>
  <c r="H39" i="2"/>
  <c r="D5" i="9" l="1"/>
  <c r="G5" i="9" l="1"/>
  <c r="G8" i="9" s="1"/>
  <c r="D25" i="1" s="1"/>
  <c r="D26" i="1" s="1"/>
  <c r="C32" i="1" s="1"/>
  <c r="H27" i="1" l="1"/>
  <c r="D28" i="1"/>
  <c r="D34" i="1"/>
  <c r="D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2AFACD8E-5A9E-4C25-B350-267F7F1FCB7F}">
      <text>
        <r>
          <rPr>
            <b/>
            <sz val="9"/>
            <color indexed="81"/>
            <rFont val="MS P ゴシック"/>
            <family val="3"/>
            <charset val="128"/>
          </rPr>
          <t>赤くエラーが出ている場合、科研費コード等と混同している可能性がありますのでご確認の上e-Rad研究機関コードをご記入ください</t>
        </r>
      </text>
    </comment>
    <comment ref="D9" authorId="0" shapeId="0" xr:uid="{00000000-0006-0000-0000-000001000000}">
      <text>
        <r>
          <rPr>
            <sz val="9"/>
            <color indexed="81"/>
            <rFont val="ＭＳ Ｐゴシック"/>
            <family val="3"/>
            <charset val="128"/>
          </rPr>
          <t>各費目の明細から転記されます。</t>
        </r>
      </text>
    </comment>
    <comment ref="D27" authorId="0" shapeId="0" xr:uid="{00000000-0006-0000-0000-000002000000}">
      <text>
        <r>
          <rPr>
            <sz val="9"/>
            <color indexed="81"/>
            <rFont val="MS P ゴシック"/>
            <family val="3"/>
            <charset val="128"/>
          </rPr>
          <t>間接経費の計画値を入力してください。間接経費は原則として直接経費合計の30.0%を設定してください。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100-000001000000}">
      <text>
        <r>
          <rPr>
            <b/>
            <sz val="12"/>
            <color indexed="81"/>
            <rFont val="MS P ゴシック"/>
            <family val="3"/>
            <charset val="128"/>
          </rPr>
          <t>一式50万円以上の場合は、見積書または積算根拠資料(内部資料)の提出を必ずお願い致します。
根拠資料には番号を付し、I列に番号を入力してください。</t>
        </r>
      </text>
    </comment>
    <comment ref="H41" authorId="0" shapeId="0" xr:uid="{00000000-0006-0000-0100-000002000000}">
      <text>
        <r>
          <rPr>
            <sz val="9"/>
            <color indexed="81"/>
            <rFont val="ＭＳ Ｐゴシック"/>
            <family val="3"/>
            <charset val="128"/>
          </rPr>
          <t>計算式が入っておりますので数式を消さないようお願いします。(黄色付け箇所)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4" authorId="0" shapeId="0" xr:uid="{00000000-0006-0000-0200-000001000000}">
      <text>
        <r>
          <rPr>
            <sz val="9"/>
            <color indexed="81"/>
            <rFont val="MS P ゴシック"/>
            <family val="3"/>
            <charset val="128"/>
          </rPr>
          <t>直雇用の総額から通勤費にエフォート率を掛けた金額を差し引き、不課税対象合計としております。雇用区分を「派遣」とすると課税人件費となります。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0300-000001000000}">
      <text>
        <r>
          <rPr>
            <sz val="9"/>
            <color indexed="81"/>
            <rFont val="ＭＳ Ｐゴシック"/>
            <family val="3"/>
            <charset val="128"/>
          </rPr>
          <t>計算式が入っておりますので数式を消さないようお願いします。(黄色付け箇所)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6" authorId="0" shapeId="0" xr:uid="{00000000-0006-0000-0400-000001000000}">
      <text>
        <r>
          <rPr>
            <sz val="9"/>
            <color indexed="81"/>
            <rFont val="ＭＳ Ｐゴシック"/>
            <family val="3"/>
            <charset val="128"/>
          </rPr>
          <t>計算式が入っておりますので数式を消さないようお願いします。(黄色付け箇所)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500-000001000000}">
      <text>
        <r>
          <rPr>
            <b/>
            <sz val="12"/>
            <color indexed="81"/>
            <rFont val="MS P ゴシック"/>
            <family val="3"/>
            <charset val="128"/>
          </rPr>
          <t>一式50万円以上の場合は、見積書または積算根拠資料(内部資料)の提出を必ずお願い致します。
根拠資料には番号を付し、I列に番号を入力してください。</t>
        </r>
      </text>
    </comment>
    <comment ref="H27" authorId="0" shapeId="0" xr:uid="{00000000-0006-0000-0500-000002000000}">
      <text>
        <r>
          <rPr>
            <sz val="9"/>
            <color indexed="81"/>
            <rFont val="ＭＳ Ｐゴシック"/>
            <family val="3"/>
            <charset val="128"/>
          </rPr>
          <t>計算式が入っておりますので数式を消さないようお願いします。(黄色付け箇所)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600-000001000000}">
      <text>
        <r>
          <rPr>
            <b/>
            <sz val="12"/>
            <color indexed="81"/>
            <rFont val="MS P ゴシック"/>
            <family val="3"/>
            <charset val="128"/>
          </rPr>
          <t>一式50万円以上の場合は、見積書または積算根拠資料(内部資料)の提出を必ずお願い致します。
根拠資料には番号を付し、I列に番号を入力してください。</t>
        </r>
      </text>
    </comment>
    <comment ref="H37" authorId="0" shapeId="0" xr:uid="{00000000-0006-0000-0600-000002000000}">
      <text>
        <r>
          <rPr>
            <sz val="9"/>
            <color indexed="81"/>
            <rFont val="ＭＳ Ｐゴシック"/>
            <family val="3"/>
            <charset val="128"/>
          </rPr>
          <t>計算式が入っておりますので数式を消さないようお願いします。(黄色付け箇所)</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700-000001000000}">
      <text>
        <r>
          <rPr>
            <sz val="9"/>
            <color indexed="81"/>
            <rFont val="MS P ゴシック"/>
            <family val="3"/>
            <charset val="128"/>
          </rPr>
          <t>各科目明細シートより自動で入力されています。</t>
        </r>
      </text>
    </comment>
    <comment ref="G4" authorId="0" shapeId="0" xr:uid="{00000000-0006-0000-0700-000002000000}">
      <text>
        <r>
          <rPr>
            <sz val="9"/>
            <color indexed="81"/>
            <rFont val="ＭＳ Ｐゴシック"/>
            <family val="3"/>
            <charset val="128"/>
          </rPr>
          <t>計算式が入っておりますので数式を消さないようお願いします。(黄色付け箇所)</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<sst xmlns="http://schemas.openxmlformats.org/spreadsheetml/2006/main" count="409" uniqueCount="225">
  <si>
    <t>物品費</t>
  </si>
  <si>
    <t>設備備品費</t>
  </si>
  <si>
    <t>消耗品費</t>
  </si>
  <si>
    <t>人件費・謝金</t>
  </si>
  <si>
    <t>人件費</t>
  </si>
  <si>
    <t>謝金</t>
  </si>
  <si>
    <t>旅費</t>
  </si>
  <si>
    <t>国内旅費</t>
  </si>
  <si>
    <t>外国旅費</t>
  </si>
  <si>
    <t>その他</t>
  </si>
  <si>
    <t>合計</t>
  </si>
  <si>
    <t>直接経費</t>
    <phoneticPr fontId="15"/>
  </si>
  <si>
    <t>委員等旅費</t>
    <rPh sb="0" eb="3">
      <t>イイントウ</t>
    </rPh>
    <phoneticPr fontId="15"/>
  </si>
  <si>
    <t>外国人招へい旅費</t>
    <rPh sb="0" eb="2">
      <t>ガイコク</t>
    </rPh>
    <rPh sb="2" eb="3">
      <t>ジン</t>
    </rPh>
    <rPh sb="3" eb="4">
      <t>ショウ</t>
    </rPh>
    <rPh sb="6" eb="8">
      <t>リョヒ</t>
    </rPh>
    <phoneticPr fontId="15"/>
  </si>
  <si>
    <t>印刷製本費</t>
    <rPh sb="0" eb="2">
      <t>インサツ</t>
    </rPh>
    <rPh sb="2" eb="4">
      <t>セイホン</t>
    </rPh>
    <rPh sb="4" eb="5">
      <t>ヒ</t>
    </rPh>
    <phoneticPr fontId="15"/>
  </si>
  <si>
    <t>会議費</t>
    <rPh sb="0" eb="3">
      <t>カイギヒ</t>
    </rPh>
    <phoneticPr fontId="15"/>
  </si>
  <si>
    <t>通信運搬費</t>
    <rPh sb="0" eb="2">
      <t>ツウシン</t>
    </rPh>
    <rPh sb="2" eb="4">
      <t>ウンパン</t>
    </rPh>
    <rPh sb="4" eb="5">
      <t>ヒ</t>
    </rPh>
    <phoneticPr fontId="15"/>
  </si>
  <si>
    <t>その他（諸経費）</t>
    <rPh sb="4" eb="7">
      <t>ショケイヒ</t>
    </rPh>
    <phoneticPr fontId="15"/>
  </si>
  <si>
    <t>光熱水費</t>
    <rPh sb="0" eb="4">
      <t>コウネツスイヒ</t>
    </rPh>
    <phoneticPr fontId="15"/>
  </si>
  <si>
    <t>直接経費小計</t>
    <rPh sb="4" eb="5">
      <t>ショウ</t>
    </rPh>
    <phoneticPr fontId="15"/>
  </si>
  <si>
    <t>間接経費</t>
    <rPh sb="0" eb="2">
      <t>カンセツ</t>
    </rPh>
    <rPh sb="2" eb="4">
      <t>ケイヒ</t>
    </rPh>
    <phoneticPr fontId="15"/>
  </si>
  <si>
    <t>消費税相当額</t>
    <rPh sb="0" eb="3">
      <t>ショウヒゼイ</t>
    </rPh>
    <rPh sb="3" eb="5">
      <t>ソウトウ</t>
    </rPh>
    <rPh sb="5" eb="6">
      <t>ガク</t>
    </rPh>
    <phoneticPr fontId="15"/>
  </si>
  <si>
    <t>（単位：円）</t>
    <rPh sb="1" eb="3">
      <t>タンイ</t>
    </rPh>
    <rPh sb="4" eb="5">
      <t>エン</t>
    </rPh>
    <phoneticPr fontId="15"/>
  </si>
  <si>
    <t>課題番号</t>
    <rPh sb="0" eb="2">
      <t>カダイ</t>
    </rPh>
    <rPh sb="2" eb="4">
      <t>バンゴウ</t>
    </rPh>
    <phoneticPr fontId="15"/>
  </si>
  <si>
    <t>例）5-1599</t>
    <rPh sb="0" eb="1">
      <t>レイ</t>
    </rPh>
    <phoneticPr fontId="15"/>
  </si>
  <si>
    <t>研究機関名</t>
    <rPh sb="0" eb="2">
      <t>ケンキュウ</t>
    </rPh>
    <rPh sb="2" eb="4">
      <t>キカン</t>
    </rPh>
    <rPh sb="4" eb="5">
      <t>メイ</t>
    </rPh>
    <phoneticPr fontId="15"/>
  </si>
  <si>
    <t>サブテーマ番号</t>
    <rPh sb="5" eb="7">
      <t>バンゴウ</t>
    </rPh>
    <phoneticPr fontId="15"/>
  </si>
  <si>
    <t>単位：円</t>
    <rPh sb="0" eb="2">
      <t>タンイ</t>
    </rPh>
    <rPh sb="3" eb="4">
      <t>エン</t>
    </rPh>
    <phoneticPr fontId="21"/>
  </si>
  <si>
    <t>品名</t>
    <rPh sb="0" eb="2">
      <t>ヒンメイ</t>
    </rPh>
    <phoneticPr fontId="21"/>
  </si>
  <si>
    <t>使途</t>
    <rPh sb="0" eb="2">
      <t>シト</t>
    </rPh>
    <phoneticPr fontId="21"/>
  </si>
  <si>
    <t>積算根拠</t>
    <rPh sb="0" eb="2">
      <t>セキサン</t>
    </rPh>
    <rPh sb="2" eb="4">
      <t>コンキョ</t>
    </rPh>
    <phoneticPr fontId="21"/>
  </si>
  <si>
    <t>消費税区分</t>
    <rPh sb="0" eb="2">
      <t>ショウヒ</t>
    </rPh>
    <rPh sb="2" eb="3">
      <t>ゼイ</t>
    </rPh>
    <rPh sb="3" eb="5">
      <t>クブン</t>
    </rPh>
    <phoneticPr fontId="21"/>
  </si>
  <si>
    <t>金額</t>
    <rPh sb="0" eb="2">
      <t>キンガク</t>
    </rPh>
    <phoneticPr fontId="21"/>
  </si>
  <si>
    <t>単価</t>
    <rPh sb="0" eb="2">
      <t>タンカ</t>
    </rPh>
    <phoneticPr fontId="21"/>
  </si>
  <si>
    <t>数量</t>
    <rPh sb="0" eb="2">
      <t>スウリョウ</t>
    </rPh>
    <phoneticPr fontId="21"/>
  </si>
  <si>
    <t>合　　　　計</t>
    <rPh sb="0" eb="1">
      <t>ゴウ</t>
    </rPh>
    <rPh sb="5" eb="6">
      <t>ケイ</t>
    </rPh>
    <phoneticPr fontId="21"/>
  </si>
  <si>
    <t>種別</t>
    <rPh sb="0" eb="2">
      <t>シュベツ</t>
    </rPh>
    <phoneticPr fontId="21"/>
  </si>
  <si>
    <t>設備備品費合計</t>
    <rPh sb="0" eb="2">
      <t>セツビ</t>
    </rPh>
    <rPh sb="2" eb="4">
      <t>ビヒン</t>
    </rPh>
    <rPh sb="4" eb="5">
      <t>ヒ</t>
    </rPh>
    <rPh sb="5" eb="7">
      <t>ゴウケイ</t>
    </rPh>
    <phoneticPr fontId="15"/>
  </si>
  <si>
    <t>消耗品費合計</t>
    <rPh sb="0" eb="2">
      <t>ショウモウ</t>
    </rPh>
    <rPh sb="2" eb="3">
      <t>ヒン</t>
    </rPh>
    <rPh sb="3" eb="4">
      <t>ヒ</t>
    </rPh>
    <rPh sb="4" eb="6">
      <t>ゴウケイ</t>
    </rPh>
    <phoneticPr fontId="15"/>
  </si>
  <si>
    <t>不課税対象合計</t>
    <rPh sb="0" eb="1">
      <t>フ</t>
    </rPh>
    <rPh sb="1" eb="3">
      <t>カゼイ</t>
    </rPh>
    <rPh sb="3" eb="5">
      <t>タイショウ</t>
    </rPh>
    <rPh sb="5" eb="7">
      <t>ゴウケイ</t>
    </rPh>
    <phoneticPr fontId="15"/>
  </si>
  <si>
    <t>＜旅費＞</t>
    <rPh sb="1" eb="3">
      <t>リョヒ</t>
    </rPh>
    <phoneticPr fontId="21"/>
  </si>
  <si>
    <t>日程</t>
    <rPh sb="0" eb="2">
      <t>ニッテイ</t>
    </rPh>
    <phoneticPr fontId="21"/>
  </si>
  <si>
    <t>回数</t>
    <rPh sb="0" eb="2">
      <t>カイスウ</t>
    </rPh>
    <phoneticPr fontId="21"/>
  </si>
  <si>
    <t>泊</t>
    <rPh sb="0" eb="1">
      <t>ハク</t>
    </rPh>
    <phoneticPr fontId="21"/>
  </si>
  <si>
    <t>日</t>
    <rPh sb="0" eb="1">
      <t>ヒ</t>
    </rPh>
    <phoneticPr fontId="21"/>
  </si>
  <si>
    <t>（人件費内訳）</t>
    <rPh sb="1" eb="4">
      <t>ジンケンヒ</t>
    </rPh>
    <rPh sb="4" eb="6">
      <t>ウチワケ</t>
    </rPh>
    <phoneticPr fontId="21"/>
  </si>
  <si>
    <t>＜人件費＞</t>
    <rPh sb="1" eb="2">
      <t>ヒト</t>
    </rPh>
    <rPh sb="2" eb="3">
      <t>ケン</t>
    </rPh>
    <rPh sb="3" eb="4">
      <t>ヒ</t>
    </rPh>
    <phoneticPr fontId="21"/>
  </si>
  <si>
    <t>氏名</t>
    <rPh sb="0" eb="2">
      <t>シメイ</t>
    </rPh>
    <phoneticPr fontId="21"/>
  </si>
  <si>
    <t>雇用区分</t>
    <rPh sb="0" eb="2">
      <t>コヨウ</t>
    </rPh>
    <rPh sb="2" eb="4">
      <t>クブン</t>
    </rPh>
    <phoneticPr fontId="21"/>
  </si>
  <si>
    <t>月給</t>
    <rPh sb="0" eb="2">
      <t>ゲッキュウ</t>
    </rPh>
    <phoneticPr fontId="21"/>
  </si>
  <si>
    <t>支払月数</t>
    <rPh sb="0" eb="2">
      <t>シハライ</t>
    </rPh>
    <rPh sb="2" eb="4">
      <t>ツキスウ</t>
    </rPh>
    <phoneticPr fontId="21"/>
  </si>
  <si>
    <t>賞与</t>
    <rPh sb="0" eb="2">
      <t>ショウヨ</t>
    </rPh>
    <phoneticPr fontId="21"/>
  </si>
  <si>
    <t>エフォート率</t>
    <rPh sb="5" eb="6">
      <t>リツ</t>
    </rPh>
    <phoneticPr fontId="21"/>
  </si>
  <si>
    <t>＜謝金＞</t>
    <rPh sb="1" eb="3">
      <t>シャキン</t>
    </rPh>
    <phoneticPr fontId="21"/>
  </si>
  <si>
    <t>用務・目的等</t>
    <rPh sb="0" eb="2">
      <t>ヨウム</t>
    </rPh>
    <rPh sb="3" eb="5">
      <t>モクテキ</t>
    </rPh>
    <rPh sb="5" eb="6">
      <t>ナド</t>
    </rPh>
    <phoneticPr fontId="21"/>
  </si>
  <si>
    <t>積算根拠</t>
    <rPh sb="2" eb="4">
      <t>コンキョ</t>
    </rPh>
    <phoneticPr fontId="21"/>
  </si>
  <si>
    <t>消費税区分</t>
    <rPh sb="0" eb="3">
      <t>ショウヒゼイ</t>
    </rPh>
    <rPh sb="3" eb="5">
      <t>クブン</t>
    </rPh>
    <phoneticPr fontId="21"/>
  </si>
  <si>
    <t>（その他内訳）</t>
    <rPh sb="3" eb="4">
      <t>タ</t>
    </rPh>
    <rPh sb="4" eb="6">
      <t>ウチワケ</t>
    </rPh>
    <phoneticPr fontId="21"/>
  </si>
  <si>
    <t>件名</t>
    <rPh sb="0" eb="2">
      <t>ケンメイ</t>
    </rPh>
    <phoneticPr fontId="21"/>
  </si>
  <si>
    <t>目的等</t>
    <rPh sb="0" eb="2">
      <t>モクテキ</t>
    </rPh>
    <rPh sb="2" eb="3">
      <t>ナド</t>
    </rPh>
    <phoneticPr fontId="21"/>
  </si>
  <si>
    <t>単位</t>
    <rPh sb="0" eb="2">
      <t>タンイ</t>
    </rPh>
    <phoneticPr fontId="21"/>
  </si>
  <si>
    <t>＜その他＞</t>
    <rPh sb="3" eb="4">
      <t>タ</t>
    </rPh>
    <phoneticPr fontId="21"/>
  </si>
  <si>
    <t>＜その他（消費税相当額）＞</t>
    <rPh sb="3" eb="4">
      <t>タ</t>
    </rPh>
    <rPh sb="5" eb="8">
      <t>ショウヒゼイ</t>
    </rPh>
    <rPh sb="8" eb="10">
      <t>ソウトウ</t>
    </rPh>
    <rPh sb="10" eb="11">
      <t>ガク</t>
    </rPh>
    <phoneticPr fontId="21"/>
  </si>
  <si>
    <t>項目名</t>
    <rPh sb="0" eb="2">
      <t>コウモク</t>
    </rPh>
    <rPh sb="2" eb="3">
      <t>メイ</t>
    </rPh>
    <phoneticPr fontId="21"/>
  </si>
  <si>
    <t>対象額</t>
    <rPh sb="0" eb="2">
      <t>タイショウ</t>
    </rPh>
    <rPh sb="2" eb="3">
      <t>ガク</t>
    </rPh>
    <phoneticPr fontId="21"/>
  </si>
  <si>
    <t>消費税率</t>
    <rPh sb="0" eb="3">
      <t>ショウヒゼイ</t>
    </rPh>
    <rPh sb="3" eb="4">
      <t>リツ</t>
    </rPh>
    <phoneticPr fontId="21"/>
  </si>
  <si>
    <t>消費税相当額合計</t>
    <rPh sb="0" eb="3">
      <t>ショウヒゼイ</t>
    </rPh>
    <rPh sb="3" eb="6">
      <t>ソウトウガク</t>
    </rPh>
    <rPh sb="6" eb="8">
      <t>ゴウケイ</t>
    </rPh>
    <phoneticPr fontId="21"/>
  </si>
  <si>
    <t>例）5-1599(1)</t>
    <rPh sb="0" eb="1">
      <t>レイ</t>
    </rPh>
    <phoneticPr fontId="15"/>
  </si>
  <si>
    <t>不課税対象</t>
    <rPh sb="0" eb="1">
      <t>フ</t>
    </rPh>
    <rPh sb="1" eb="3">
      <t>カゼイ</t>
    </rPh>
    <rPh sb="3" eb="5">
      <t>タイショウ</t>
    </rPh>
    <phoneticPr fontId="15"/>
  </si>
  <si>
    <t>種別
（各機関の雇用名称）</t>
    <rPh sb="0" eb="2">
      <t>シュベツ</t>
    </rPh>
    <rPh sb="4" eb="5">
      <t>カク</t>
    </rPh>
    <rPh sb="5" eb="7">
      <t>キカン</t>
    </rPh>
    <rPh sb="8" eb="10">
      <t>コヨウ</t>
    </rPh>
    <rPh sb="10" eb="12">
      <t>メイショウ</t>
    </rPh>
    <phoneticPr fontId="21"/>
  </si>
  <si>
    <t>例）国立大学法人Ａ大学</t>
    <rPh sb="0" eb="1">
      <t>レイ</t>
    </rPh>
    <rPh sb="2" eb="4">
      <t>コクリツ</t>
    </rPh>
    <rPh sb="4" eb="6">
      <t>ダイガク</t>
    </rPh>
    <rPh sb="6" eb="8">
      <t>ホウジン</t>
    </rPh>
    <rPh sb="9" eb="11">
      <t>ダイガク</t>
    </rPh>
    <phoneticPr fontId="15"/>
  </si>
  <si>
    <t>海外旅費合計</t>
    <rPh sb="0" eb="2">
      <t>カイガイ</t>
    </rPh>
    <rPh sb="2" eb="3">
      <t>リョ</t>
    </rPh>
    <rPh sb="3" eb="4">
      <t>ヒ</t>
    </rPh>
    <rPh sb="4" eb="6">
      <t>ゴウケイ</t>
    </rPh>
    <phoneticPr fontId="15"/>
  </si>
  <si>
    <t>国内旅費合計</t>
    <rPh sb="0" eb="2">
      <t>コクナイ</t>
    </rPh>
    <rPh sb="2" eb="3">
      <t>リョ</t>
    </rPh>
    <rPh sb="3" eb="4">
      <t>ヒ</t>
    </rPh>
    <rPh sb="4" eb="6">
      <t>ゴウケイ</t>
    </rPh>
    <phoneticPr fontId="15"/>
  </si>
  <si>
    <t>外国人招へい合計</t>
    <rPh sb="0" eb="2">
      <t>ガイコク</t>
    </rPh>
    <rPh sb="2" eb="3">
      <t>ジン</t>
    </rPh>
    <rPh sb="3" eb="4">
      <t>ショウ</t>
    </rPh>
    <rPh sb="6" eb="8">
      <t>ゴウケイ</t>
    </rPh>
    <phoneticPr fontId="15"/>
  </si>
  <si>
    <t>不課税対象合計</t>
    <rPh sb="0" eb="1">
      <t>フ</t>
    </rPh>
    <rPh sb="1" eb="3">
      <t>カゼイ</t>
    </rPh>
    <rPh sb="3" eb="5">
      <t>タイショウ</t>
    </rPh>
    <rPh sb="5" eb="7">
      <t>ゴウケイ</t>
    </rPh>
    <phoneticPr fontId="15"/>
  </si>
  <si>
    <t>←消費税相当額計上対象額</t>
    <rPh sb="1" eb="4">
      <t>ショウヒゼイ</t>
    </rPh>
    <rPh sb="4" eb="6">
      <t>ソウトウ</t>
    </rPh>
    <rPh sb="6" eb="7">
      <t>ガク</t>
    </rPh>
    <rPh sb="7" eb="9">
      <t>ケイジョウ</t>
    </rPh>
    <rPh sb="9" eb="11">
      <t>タイショウ</t>
    </rPh>
    <rPh sb="11" eb="12">
      <t>ガク</t>
    </rPh>
    <phoneticPr fontId="15"/>
  </si>
  <si>
    <t>通勤費</t>
    <rPh sb="0" eb="2">
      <t>ツウキン</t>
    </rPh>
    <rPh sb="2" eb="3">
      <t>ヒ</t>
    </rPh>
    <phoneticPr fontId="21"/>
  </si>
  <si>
    <t>その他（諸経費）</t>
    <rPh sb="2" eb="3">
      <t>タ</t>
    </rPh>
    <rPh sb="4" eb="7">
      <t>ショケイヒ</t>
    </rPh>
    <phoneticPr fontId="15"/>
  </si>
  <si>
    <t>印刷製本費合計</t>
    <rPh sb="0" eb="2">
      <t>インサツ</t>
    </rPh>
    <rPh sb="2" eb="4">
      <t>セイホン</t>
    </rPh>
    <rPh sb="4" eb="5">
      <t>ヒ</t>
    </rPh>
    <rPh sb="5" eb="7">
      <t>ゴウケイ</t>
    </rPh>
    <phoneticPr fontId="15"/>
  </si>
  <si>
    <t>会議費合計</t>
    <rPh sb="0" eb="3">
      <t>カイギヒ</t>
    </rPh>
    <rPh sb="3" eb="5">
      <t>ゴウケイ</t>
    </rPh>
    <phoneticPr fontId="15"/>
  </si>
  <si>
    <t>通信運搬費合計</t>
    <rPh sb="0" eb="2">
      <t>ツウシン</t>
    </rPh>
    <rPh sb="2" eb="4">
      <t>ウンパン</t>
    </rPh>
    <rPh sb="4" eb="5">
      <t>ヒ</t>
    </rPh>
    <rPh sb="5" eb="7">
      <t>ゴウケイ</t>
    </rPh>
    <phoneticPr fontId="15"/>
  </si>
  <si>
    <t>光熱水費合計</t>
    <rPh sb="0" eb="2">
      <t>コウネツ</t>
    </rPh>
    <rPh sb="2" eb="3">
      <t>スイ</t>
    </rPh>
    <rPh sb="3" eb="4">
      <t>ヒ</t>
    </rPh>
    <rPh sb="4" eb="6">
      <t>ゴウケイ</t>
    </rPh>
    <phoneticPr fontId="15"/>
  </si>
  <si>
    <t>委員等合計</t>
    <rPh sb="0" eb="2">
      <t>イイン</t>
    </rPh>
    <rPh sb="2" eb="3">
      <t>トウ</t>
    </rPh>
    <rPh sb="3" eb="5">
      <t>ゴウケイ</t>
    </rPh>
    <phoneticPr fontId="15"/>
  </si>
  <si>
    <t>合計</t>
    <rPh sb="0" eb="2">
      <t>ゴウケイ</t>
    </rPh>
    <phoneticPr fontId="15"/>
  </si>
  <si>
    <t>％</t>
    <phoneticPr fontId="15"/>
  </si>
  <si>
    <t>です。</t>
    <phoneticPr fontId="15"/>
  </si>
  <si>
    <t>の
間接経費率は</t>
    <rPh sb="2" eb="4">
      <t>カンセツ</t>
    </rPh>
    <rPh sb="4" eb="6">
      <t>ケイヒ</t>
    </rPh>
    <rPh sb="6" eb="7">
      <t>リツ</t>
    </rPh>
    <phoneticPr fontId="15"/>
  </si>
  <si>
    <t>e-Rad研究機関コード</t>
    <phoneticPr fontId="15"/>
  </si>
  <si>
    <t>例）0123456789</t>
    <rPh sb="0" eb="1">
      <t>レイ</t>
    </rPh>
    <phoneticPr fontId="15"/>
  </si>
  <si>
    <t>外注費</t>
    <phoneticPr fontId="15"/>
  </si>
  <si>
    <t>人件費区分</t>
    <rPh sb="0" eb="3">
      <t>ジンケンヒ</t>
    </rPh>
    <rPh sb="3" eb="5">
      <t>クブン</t>
    </rPh>
    <phoneticPr fontId="15"/>
  </si>
  <si>
    <t>人件費</t>
    <rPh sb="0" eb="3">
      <t>ジンケンヒ</t>
    </rPh>
    <phoneticPr fontId="15"/>
  </si>
  <si>
    <t>人件費（PI）</t>
    <rPh sb="0" eb="3">
      <t>ジンケンヒ</t>
    </rPh>
    <phoneticPr fontId="15"/>
  </si>
  <si>
    <t>人件費（PI）</t>
    <phoneticPr fontId="15"/>
  </si>
  <si>
    <t>バイアウト経費</t>
    <rPh sb="5" eb="7">
      <t>ケイヒ</t>
    </rPh>
    <phoneticPr fontId="15"/>
  </si>
  <si>
    <t>【研究計画様式1】研究計画書 別紙1 経費内訳</t>
    <rPh sb="1" eb="3">
      <t>ケンキュウ</t>
    </rPh>
    <rPh sb="3" eb="5">
      <t>ケイカク</t>
    </rPh>
    <rPh sb="5" eb="7">
      <t>ヨウシキ</t>
    </rPh>
    <rPh sb="9" eb="11">
      <t>ケンキュウ</t>
    </rPh>
    <rPh sb="11" eb="13">
      <t>ケイカク</t>
    </rPh>
    <rPh sb="13" eb="14">
      <t>ショ</t>
    </rPh>
    <rPh sb="15" eb="17">
      <t>ベッシ</t>
    </rPh>
    <rPh sb="19" eb="21">
      <t>ケイヒ</t>
    </rPh>
    <rPh sb="21" eb="23">
      <t>ウチワケ</t>
    </rPh>
    <phoneticPr fontId="15"/>
  </si>
  <si>
    <t>＜外注費＞</t>
    <rPh sb="1" eb="4">
      <t>ガイチュウヒ</t>
    </rPh>
    <phoneticPr fontId="21"/>
  </si>
  <si>
    <t>間接経費（原則として、上記直接経費の30％）</t>
    <phoneticPr fontId="15"/>
  </si>
  <si>
    <t>↑要確認（30.0％になっているか）</t>
    <rPh sb="1" eb="2">
      <t>ヨウ</t>
    </rPh>
    <rPh sb="2" eb="4">
      <t>カクニン</t>
    </rPh>
    <phoneticPr fontId="15"/>
  </si>
  <si>
    <t>↑革新型研究開発（若手枠）課題は10%以内</t>
    <rPh sb="1" eb="4">
      <t>カクシンガタ</t>
    </rPh>
    <rPh sb="4" eb="6">
      <t>ケンキュウ</t>
    </rPh>
    <rPh sb="6" eb="8">
      <t>カイハツ</t>
    </rPh>
    <rPh sb="9" eb="11">
      <t>ワカテ</t>
    </rPh>
    <rPh sb="11" eb="12">
      <t>ワク</t>
    </rPh>
    <rPh sb="13" eb="15">
      <t>カダイ</t>
    </rPh>
    <rPh sb="19" eb="21">
      <t>イナイ</t>
    </rPh>
    <phoneticPr fontId="15"/>
  </si>
  <si>
    <t>↑革新型研究開発（若手枠）課題は20%以内</t>
    <rPh sb="1" eb="4">
      <t>カクシンガタ</t>
    </rPh>
    <rPh sb="4" eb="6">
      <t>ケンキュウ</t>
    </rPh>
    <rPh sb="6" eb="8">
      <t>カイハツ</t>
    </rPh>
    <rPh sb="9" eb="11">
      <t>ワカテ</t>
    </rPh>
    <rPh sb="11" eb="12">
      <t>ワク</t>
    </rPh>
    <rPh sb="13" eb="15">
      <t>カダイ</t>
    </rPh>
    <rPh sb="19" eb="21">
      <t>イナイ</t>
    </rPh>
    <phoneticPr fontId="15"/>
  </si>
  <si>
    <t>←消費税相当額計上対象額（インボイス経過措置適用）</t>
    <rPh sb="1" eb="4">
      <t>ショウヒゼイ</t>
    </rPh>
    <rPh sb="4" eb="6">
      <t>ソウトウ</t>
    </rPh>
    <rPh sb="6" eb="7">
      <t>ガク</t>
    </rPh>
    <rPh sb="7" eb="9">
      <t>ケイジョウ</t>
    </rPh>
    <rPh sb="9" eb="11">
      <t>タイショウ</t>
    </rPh>
    <rPh sb="11" eb="12">
      <t>ガク</t>
    </rPh>
    <phoneticPr fontId="15"/>
  </si>
  <si>
    <t>←消費税相当額計上対象額（インボイス経過措置適用）</t>
    <rPh sb="1" eb="4">
      <t>ショウヒゼイ</t>
    </rPh>
    <rPh sb="4" eb="6">
      <t>ソウトウ</t>
    </rPh>
    <rPh sb="6" eb="7">
      <t>ガク</t>
    </rPh>
    <rPh sb="7" eb="9">
      <t>ケイジョウ</t>
    </rPh>
    <rPh sb="9" eb="11">
      <t>タイショウ</t>
    </rPh>
    <rPh sb="11" eb="12">
      <t>ガク</t>
    </rPh>
    <rPh sb="18" eb="20">
      <t>ケイカ</t>
    </rPh>
    <rPh sb="20" eb="22">
      <t>ソチ</t>
    </rPh>
    <rPh sb="22" eb="24">
      <t>テキヨウ</t>
    </rPh>
    <phoneticPr fontId="15"/>
  </si>
  <si>
    <t>不課税対象合計（インボイス経過措置適用）</t>
    <rPh sb="0" eb="1">
      <t>フ</t>
    </rPh>
    <rPh sb="1" eb="3">
      <t>カゼイ</t>
    </rPh>
    <rPh sb="3" eb="5">
      <t>タイショウ</t>
    </rPh>
    <rPh sb="5" eb="7">
      <t>ゴウケイ</t>
    </rPh>
    <phoneticPr fontId="15"/>
  </si>
  <si>
    <t>不課税対象（インボイス経過措置適用）</t>
    <rPh sb="0" eb="1">
      <t>フ</t>
    </rPh>
    <rPh sb="1" eb="3">
      <t>カゼイ</t>
    </rPh>
    <rPh sb="3" eb="5">
      <t>タイショウ</t>
    </rPh>
    <phoneticPr fontId="15"/>
  </si>
  <si>
    <t>対象額（インボイス経過措置適用）</t>
    <phoneticPr fontId="15"/>
  </si>
  <si>
    <t>2025年度
PI人件費率</t>
    <rPh sb="4" eb="5">
      <t>ネン</t>
    </rPh>
    <rPh sb="5" eb="6">
      <t>ド</t>
    </rPh>
    <rPh sb="9" eb="12">
      <t>ジンケンヒ</t>
    </rPh>
    <rPh sb="12" eb="13">
      <t>リツ</t>
    </rPh>
    <phoneticPr fontId="15"/>
  </si>
  <si>
    <t>2025年度
バイアウト経費率</t>
    <rPh sb="4" eb="5">
      <t>ネン</t>
    </rPh>
    <rPh sb="5" eb="6">
      <t>ド</t>
    </rPh>
    <rPh sb="12" eb="14">
      <t>ケイヒ</t>
    </rPh>
    <rPh sb="14" eb="15">
      <t>リツ</t>
    </rPh>
    <phoneticPr fontId="15"/>
  </si>
  <si>
    <t>2025年度</t>
    <rPh sb="4" eb="6">
      <t>ネンド</t>
    </rPh>
    <phoneticPr fontId="15"/>
  </si>
  <si>
    <t>耐用年数
1年未満</t>
    <rPh sb="0" eb="4">
      <t>タイヨウネンスウ</t>
    </rPh>
    <rPh sb="6" eb="9">
      <t>ネンミマン</t>
    </rPh>
    <phoneticPr fontId="15"/>
  </si>
  <si>
    <t>積算根拠添付番号</t>
    <rPh sb="0" eb="4">
      <t>セキサンコンキョ</t>
    </rPh>
    <rPh sb="4" eb="6">
      <t>テンプ</t>
    </rPh>
    <rPh sb="6" eb="8">
      <t>バンゴウ</t>
    </rPh>
    <phoneticPr fontId="15"/>
  </si>
  <si>
    <t>　</t>
  </si>
  <si>
    <r>
      <t xml:space="preserve">出張者
</t>
    </r>
    <r>
      <rPr>
        <sz val="8"/>
        <rFont val="ＭＳ 明朝"/>
        <family val="1"/>
        <charset val="128"/>
      </rPr>
      <t>(1名ずつ記入願います）</t>
    </r>
    <rPh sb="0" eb="3">
      <t>シュッチョウシャ</t>
    </rPh>
    <rPh sb="6" eb="7">
      <t>メイ</t>
    </rPh>
    <rPh sb="9" eb="11">
      <t>キニュウ</t>
    </rPh>
    <rPh sb="11" eb="12">
      <t>ネガ</t>
    </rPh>
    <phoneticPr fontId="21"/>
  </si>
  <si>
    <r>
      <t xml:space="preserve">出張先
</t>
    </r>
    <r>
      <rPr>
        <b/>
        <sz val="10"/>
        <rFont val="ＭＳ 明朝"/>
        <family val="1"/>
        <charset val="128"/>
      </rPr>
      <t>（地名・用務先名称・参加学会等名）</t>
    </r>
    <rPh sb="0" eb="2">
      <t>シュッチョウ</t>
    </rPh>
    <rPh sb="2" eb="3">
      <t>サキ</t>
    </rPh>
    <rPh sb="5" eb="7">
      <t>チメイ</t>
    </rPh>
    <rPh sb="8" eb="11">
      <t>ヨウムサキ</t>
    </rPh>
    <rPh sb="11" eb="13">
      <t>メイショウ</t>
    </rPh>
    <rPh sb="14" eb="16">
      <t>サンカ</t>
    </rPh>
    <rPh sb="16" eb="18">
      <t>ガッカイ</t>
    </rPh>
    <rPh sb="18" eb="19">
      <t>トウ</t>
    </rPh>
    <rPh sb="19" eb="20">
      <t>メイ</t>
    </rPh>
    <phoneticPr fontId="21"/>
  </si>
  <si>
    <t>出張者属性</t>
    <rPh sb="0" eb="3">
      <t>シュッチョウシャ</t>
    </rPh>
    <rPh sb="3" eb="5">
      <t>ゾクセイ</t>
    </rPh>
    <phoneticPr fontId="15"/>
  </si>
  <si>
    <t>※　受託単価にて人件費の積算を希望する場合は、受託単価に関する規定類を添付の上、</t>
    <rPh sb="2" eb="6">
      <t>ジュタクタンカ</t>
    </rPh>
    <rPh sb="8" eb="11">
      <t>ジンケンヒ</t>
    </rPh>
    <rPh sb="12" eb="14">
      <t>セキサン</t>
    </rPh>
    <rPh sb="15" eb="17">
      <t>キボウ</t>
    </rPh>
    <rPh sb="19" eb="21">
      <t>バアイ</t>
    </rPh>
    <rPh sb="35" eb="37">
      <t>テンプ</t>
    </rPh>
    <rPh sb="38" eb="39">
      <t>ウエ</t>
    </rPh>
    <phoneticPr fontId="15"/>
  </si>
  <si>
    <t>　　事前にERCA（研究業務課）へご相談ください。</t>
    <rPh sb="10" eb="15">
      <t>ケンキュウギョウムカ</t>
    </rPh>
    <phoneticPr fontId="15"/>
  </si>
  <si>
    <t>委託先（想定）</t>
    <rPh sb="0" eb="3">
      <t>イタクサキ</t>
    </rPh>
    <rPh sb="4" eb="6">
      <t>ソウテイ</t>
    </rPh>
    <phoneticPr fontId="15"/>
  </si>
  <si>
    <t>委託先属性</t>
    <rPh sb="0" eb="3">
      <t>イタクサキ</t>
    </rPh>
    <rPh sb="3" eb="5">
      <t>ゾクセイ</t>
    </rPh>
    <phoneticPr fontId="15"/>
  </si>
  <si>
    <t>国内不課税</t>
    <rPh sb="0" eb="2">
      <t>コクナイ</t>
    </rPh>
    <rPh sb="2" eb="5">
      <t>フカゼイ</t>
    </rPh>
    <phoneticPr fontId="15"/>
  </si>
  <si>
    <t>海外不課税</t>
    <rPh sb="0" eb="2">
      <t>カイガイ</t>
    </rPh>
    <rPh sb="2" eb="5">
      <t>フカゼイ</t>
    </rPh>
    <phoneticPr fontId="15"/>
  </si>
  <si>
    <t>日</t>
  </si>
  <si>
    <t>を超えることはできません。</t>
    <rPh sb="1" eb="2">
      <t>コ</t>
    </rPh>
    <phoneticPr fontId="15"/>
  </si>
  <si>
    <t>間接経費の額は</t>
    <rPh sb="0" eb="4">
      <t>カンセツケイヒ</t>
    </rPh>
    <rPh sb="5" eb="6">
      <t>ガク</t>
    </rPh>
    <phoneticPr fontId="15"/>
  </si>
  <si>
    <t>【参考】</t>
    <rPh sb="1" eb="3">
      <t>サンコウ</t>
    </rPh>
    <phoneticPr fontId="15"/>
  </si>
  <si>
    <t>＜物品費＞</t>
    <rPh sb="1" eb="4">
      <t>ブッピンヒ</t>
    </rPh>
    <phoneticPr fontId="15"/>
  </si>
  <si>
    <t>※ライセンスや保守料等については、その契約期間が研究期間を超えないことを確認するため</t>
    <rPh sb="7" eb="10">
      <t>ホシュリョウ</t>
    </rPh>
    <rPh sb="10" eb="11">
      <t>トウ</t>
    </rPh>
    <rPh sb="19" eb="23">
      <t>ケイヤクキカン</t>
    </rPh>
    <rPh sb="24" eb="28">
      <t>ケンキュウキカン</t>
    </rPh>
    <rPh sb="29" eb="30">
      <t>コ</t>
    </rPh>
    <rPh sb="36" eb="38">
      <t>カクニン</t>
    </rPh>
    <phoneticPr fontId="15"/>
  </si>
  <si>
    <t>　目的等欄に、用途とライセンス期間を明記し、ライセンス期間が研究期間を超過する場合は</t>
    <rPh sb="1" eb="4">
      <t>モクテキトウ</t>
    </rPh>
    <rPh sb="4" eb="5">
      <t>ラン</t>
    </rPh>
    <rPh sb="7" eb="9">
      <t>ヨウト</t>
    </rPh>
    <rPh sb="15" eb="17">
      <t>キカン</t>
    </rPh>
    <rPh sb="18" eb="20">
      <t>メイキ</t>
    </rPh>
    <rPh sb="27" eb="29">
      <t>キカン</t>
    </rPh>
    <rPh sb="30" eb="34">
      <t>ケンキュウキカン</t>
    </rPh>
    <rPh sb="35" eb="37">
      <t>チョウカ</t>
    </rPh>
    <rPh sb="39" eb="41">
      <t>バアイ</t>
    </rPh>
    <phoneticPr fontId="15"/>
  </si>
  <si>
    <t>　研究期間分のみを案分した額を計上している旨、明示してください。</t>
    <rPh sb="1" eb="6">
      <t>ケンキュウキカンブン</t>
    </rPh>
    <rPh sb="9" eb="11">
      <t>アンブン</t>
    </rPh>
    <rPh sb="13" eb="14">
      <t>ガク</t>
    </rPh>
    <rPh sb="15" eb="17">
      <t>ケイジョウ</t>
    </rPh>
    <rPh sb="21" eb="22">
      <t>ムネ</t>
    </rPh>
    <rPh sb="23" eb="25">
      <t>メイジ</t>
    </rPh>
    <phoneticPr fontId="15"/>
  </si>
  <si>
    <t>例）</t>
    <rPh sb="0" eb="1">
      <t>レイ</t>
    </rPh>
    <phoneticPr fontId="15"/>
  </si>
  <si>
    <t>●●ソフトウェアライセンス</t>
    <phoneticPr fontId="15"/>
  </si>
  <si>
    <t>▲▲の分析に使用。ライセンス期間（2025.7～2026.6）単価は2026.3.31分までのものを案分して計上</t>
    <rPh sb="3" eb="5">
      <t>ブンセキ</t>
    </rPh>
    <rPh sb="6" eb="8">
      <t>シヨウ</t>
    </rPh>
    <rPh sb="14" eb="16">
      <t>キカン</t>
    </rPh>
    <rPh sb="31" eb="33">
      <t>タンカ</t>
    </rPh>
    <rPh sb="43" eb="44">
      <t>ブン</t>
    </rPh>
    <rPh sb="50" eb="52">
      <t>アンブン</t>
    </rPh>
    <rPh sb="54" eb="56">
      <t>ケイジョウ</t>
    </rPh>
    <phoneticPr fontId="15"/>
  </si>
  <si>
    <t>件名</t>
    <rPh sb="0" eb="2">
      <t>ケンメイ</t>
    </rPh>
    <phoneticPr fontId="15"/>
  </si>
  <si>
    <t>種別</t>
    <rPh sb="0" eb="2">
      <t>シュベツ</t>
    </rPh>
    <phoneticPr fontId="15"/>
  </si>
  <si>
    <t>目的等</t>
    <rPh sb="0" eb="3">
      <t>モクテキトウ</t>
    </rPh>
    <phoneticPr fontId="15"/>
  </si>
  <si>
    <r>
      <t xml:space="preserve">用務・目的
</t>
    </r>
    <r>
      <rPr>
        <sz val="9"/>
        <rFont val="ＭＳ 明朝"/>
        <family val="1"/>
        <charset val="128"/>
      </rPr>
      <t>(学会等参加時、</t>
    </r>
    <r>
      <rPr>
        <b/>
        <sz val="9"/>
        <rFont val="ＭＳ 明朝"/>
        <family val="1"/>
        <charset val="128"/>
      </rPr>
      <t>発表/情報収集</t>
    </r>
    <r>
      <rPr>
        <sz val="9"/>
        <rFont val="ＭＳ 明朝"/>
        <family val="1"/>
        <charset val="128"/>
      </rPr>
      <t>の別も記載）</t>
    </r>
    <rPh sb="0" eb="2">
      <t>ヨウム</t>
    </rPh>
    <rPh sb="3" eb="4">
      <t>メ</t>
    </rPh>
    <rPh sb="4" eb="5">
      <t>マト</t>
    </rPh>
    <rPh sb="7" eb="9">
      <t>ガッカイ</t>
    </rPh>
    <rPh sb="9" eb="10">
      <t>トウ</t>
    </rPh>
    <rPh sb="10" eb="12">
      <t>サンカ</t>
    </rPh>
    <rPh sb="12" eb="13">
      <t>ジ</t>
    </rPh>
    <rPh sb="14" eb="16">
      <t>ハッピョウ</t>
    </rPh>
    <rPh sb="17" eb="19">
      <t>ジョウホウ</t>
    </rPh>
    <rPh sb="19" eb="21">
      <t>シュウシュウ</t>
    </rPh>
    <rPh sb="22" eb="23">
      <t>ベツ</t>
    </rPh>
    <rPh sb="24" eb="26">
      <t>キサイ</t>
    </rPh>
    <phoneticPr fontId="21"/>
  </si>
  <si>
    <t>2026年度
PI人件費率</t>
    <rPh sb="4" eb="5">
      <t>ネン</t>
    </rPh>
    <rPh sb="5" eb="6">
      <t>ド</t>
    </rPh>
    <rPh sb="9" eb="12">
      <t>ジンケンヒ</t>
    </rPh>
    <rPh sb="12" eb="13">
      <t>リツ</t>
    </rPh>
    <phoneticPr fontId="15"/>
  </si>
  <si>
    <t>2026年度
バイアウト経費率</t>
    <rPh sb="4" eb="5">
      <t>ネン</t>
    </rPh>
    <rPh sb="5" eb="6">
      <t>ド</t>
    </rPh>
    <rPh sb="12" eb="14">
      <t>ケイヒ</t>
    </rPh>
    <rPh sb="14" eb="15">
      <t>リツ</t>
    </rPh>
    <phoneticPr fontId="15"/>
  </si>
  <si>
    <t>2026年度</t>
    <rPh sb="4" eb="6">
      <t>ネンド</t>
    </rPh>
    <phoneticPr fontId="15"/>
  </si>
  <si>
    <t>国立大学法人〇〇大学</t>
    <rPh sb="0" eb="2">
      <t>コクリツ</t>
    </rPh>
    <rPh sb="2" eb="4">
      <t>ダイガク</t>
    </rPh>
    <rPh sb="4" eb="6">
      <t>ホウジン</t>
    </rPh>
    <rPh sb="8" eb="10">
      <t>ダイガク</t>
    </rPh>
    <phoneticPr fontId="11"/>
  </si>
  <si>
    <t>6-2501</t>
    <phoneticPr fontId="15"/>
  </si>
  <si>
    <t>6-2501(1)</t>
    <phoneticPr fontId="15"/>
  </si>
  <si>
    <t>(例)●●分析装置</t>
    <rPh sb="1" eb="2">
      <t>レイ</t>
    </rPh>
    <rPh sb="5" eb="7">
      <t>ブンセキ</t>
    </rPh>
    <rPh sb="7" eb="9">
      <t>ソウチ</t>
    </rPh>
    <phoneticPr fontId="18"/>
  </si>
  <si>
    <t>(例)試薬（具体的な薬品名)</t>
    <rPh sb="1" eb="2">
      <t>レイ</t>
    </rPh>
    <rPh sb="3" eb="5">
      <t>シヤク</t>
    </rPh>
    <rPh sb="6" eb="9">
      <t>グタイテキ</t>
    </rPh>
    <rPh sb="10" eb="12">
      <t>ヤクヒン</t>
    </rPh>
    <rPh sb="12" eb="13">
      <t>メイ</t>
    </rPh>
    <phoneticPr fontId="18"/>
  </si>
  <si>
    <t>(例）○○資材</t>
    <rPh sb="1" eb="2">
      <t>レイ</t>
    </rPh>
    <rPh sb="5" eb="7">
      <t>シザイ</t>
    </rPh>
    <phoneticPr fontId="12"/>
  </si>
  <si>
    <t>(例)●●ヘキサン（具体的な薬品名)</t>
    <rPh sb="1" eb="2">
      <t>レイ</t>
    </rPh>
    <rPh sb="10" eb="13">
      <t>グタイテキ</t>
    </rPh>
    <rPh sb="14" eb="16">
      <t>ヤクヒン</t>
    </rPh>
    <rPh sb="16" eb="17">
      <t>メイ</t>
    </rPh>
    <phoneticPr fontId="18"/>
  </si>
  <si>
    <t>●●分析のため</t>
    <rPh sb="2" eb="4">
      <t>ブンセキ</t>
    </rPh>
    <phoneticPr fontId="18"/>
  </si>
  <si>
    <t>××の○○に使用する（海外事業者）</t>
    <rPh sb="6" eb="8">
      <t>シヨウ</t>
    </rPh>
    <rPh sb="11" eb="13">
      <t>カイガイ</t>
    </rPh>
    <rPh sb="13" eb="15">
      <t>ジギョウ</t>
    </rPh>
    <rPh sb="14" eb="16">
      <t>ギョウシャ</t>
    </rPh>
    <phoneticPr fontId="18"/>
  </si>
  <si>
    <t>○○試作のため（免税事業者）</t>
    <rPh sb="2" eb="4">
      <t>シサク</t>
    </rPh>
    <rPh sb="8" eb="10">
      <t>メンゼイ</t>
    </rPh>
    <rPh sb="10" eb="13">
      <t>ジギョウシャ</t>
    </rPh>
    <rPh sb="11" eb="13">
      <t>ギョウシャ</t>
    </rPh>
    <phoneticPr fontId="12"/>
  </si>
  <si>
    <t>××の前処理に使用する</t>
    <rPh sb="3" eb="6">
      <t>マエショリ</t>
    </rPh>
    <rPh sb="7" eb="9">
      <t>シヨウ</t>
    </rPh>
    <phoneticPr fontId="18"/>
  </si>
  <si>
    <t>件</t>
  </si>
  <si>
    <t>個</t>
  </si>
  <si>
    <t>式</t>
  </si>
  <si>
    <t>税込（課税）</t>
  </si>
  <si>
    <t>不課税</t>
  </si>
  <si>
    <t>不課税（インボイス経過措置適用）</t>
  </si>
  <si>
    <t>○</t>
  </si>
  <si>
    <t>(例)特任研究員</t>
    <rPh sb="1" eb="2">
      <t>レイ</t>
    </rPh>
    <rPh sb="3" eb="5">
      <t>トクニン</t>
    </rPh>
    <rPh sb="5" eb="8">
      <t>ケンキュウイン</t>
    </rPh>
    <phoneticPr fontId="18"/>
  </si>
  <si>
    <t>(例)特任研究員（PI）</t>
    <rPh sb="1" eb="2">
      <t>レイ</t>
    </rPh>
    <rPh sb="3" eb="5">
      <t>トクニン</t>
    </rPh>
    <rPh sb="5" eb="8">
      <t>ケンキュウイン</t>
    </rPh>
    <phoneticPr fontId="18"/>
  </si>
  <si>
    <t>(例)研究補佐員</t>
    <rPh sb="1" eb="2">
      <t>レイ</t>
    </rPh>
    <rPh sb="3" eb="5">
      <t>ケンキュウ</t>
    </rPh>
    <rPh sb="5" eb="8">
      <t>ホサイン</t>
    </rPh>
    <phoneticPr fontId="18"/>
  </si>
  <si>
    <t>(例)パート職員</t>
    <rPh sb="1" eb="2">
      <t>レイ</t>
    </rPh>
    <rPh sb="6" eb="8">
      <t>ショクイン</t>
    </rPh>
    <phoneticPr fontId="18"/>
  </si>
  <si>
    <t>環境　太郎</t>
    <rPh sb="0" eb="2">
      <t>カンキョウ</t>
    </rPh>
    <rPh sb="3" eb="5">
      <t>タロウ</t>
    </rPh>
    <phoneticPr fontId="18"/>
  </si>
  <si>
    <t>人件費（PI）</t>
  </si>
  <si>
    <t>麹　町子</t>
    <rPh sb="0" eb="1">
      <t>コウジ</t>
    </rPh>
    <rPh sb="2" eb="4">
      <t>マチコ</t>
    </rPh>
    <phoneticPr fontId="18"/>
  </si>
  <si>
    <t>A</t>
  </si>
  <si>
    <t>B</t>
  </si>
  <si>
    <t>直雇用</t>
  </si>
  <si>
    <t>派遣</t>
  </si>
  <si>
    <t>●●●●</t>
  </si>
  <si>
    <t>(例)●●に関する謝金</t>
    <rPh sb="1" eb="2">
      <t>レイ</t>
    </rPh>
    <rPh sb="6" eb="7">
      <t>カン</t>
    </rPh>
    <rPh sb="9" eb="11">
      <t>シャキン</t>
    </rPh>
    <phoneticPr fontId="18"/>
  </si>
  <si>
    <t>(例)○○○○についての専門家による指導（講師代）</t>
    <rPh sb="1" eb="2">
      <t>レイ</t>
    </rPh>
    <rPh sb="12" eb="15">
      <t>センモンカ</t>
    </rPh>
    <rPh sb="18" eb="20">
      <t>シドウ</t>
    </rPh>
    <rPh sb="21" eb="23">
      <t>コウシ</t>
    </rPh>
    <rPh sb="23" eb="24">
      <t>ダイ</t>
    </rPh>
    <phoneticPr fontId="18"/>
  </si>
  <si>
    <t>(例)アドバイザリーボード会合での助言指導</t>
    <rPh sb="1" eb="2">
      <t>レイ</t>
    </rPh>
    <rPh sb="13" eb="15">
      <t>カイゴウ</t>
    </rPh>
    <rPh sb="17" eb="19">
      <t>ジョゲン</t>
    </rPh>
    <rPh sb="19" eb="21">
      <t>シドウ</t>
    </rPh>
    <phoneticPr fontId="18"/>
  </si>
  <si>
    <t>麹 町子</t>
    <rPh sb="0" eb="1">
      <t>コウジ</t>
    </rPh>
    <rPh sb="2" eb="4">
      <t>マチコ</t>
    </rPh>
    <phoneticPr fontId="17"/>
  </si>
  <si>
    <t>川崎 健太</t>
    <rPh sb="0" eb="2">
      <t>カワサキ</t>
    </rPh>
    <rPh sb="3" eb="5">
      <t>ケンタ</t>
    </rPh>
    <phoneticPr fontId="11"/>
  </si>
  <si>
    <t>(例)〇〇大学</t>
    <rPh sb="1" eb="2">
      <t>レイ</t>
    </rPh>
    <rPh sb="5" eb="7">
      <t>ダイガク</t>
    </rPh>
    <phoneticPr fontId="17"/>
  </si>
  <si>
    <t>(例)東京都内　会議室</t>
    <rPh sb="1" eb="2">
      <t>レイ</t>
    </rPh>
    <rPh sb="3" eb="5">
      <t>トウキョウ</t>
    </rPh>
    <rPh sb="5" eb="7">
      <t>トナイ</t>
    </rPh>
    <rPh sb="8" eb="11">
      <t>カイギシツ</t>
    </rPh>
    <phoneticPr fontId="17"/>
  </si>
  <si>
    <t>(例)シカゴ・DF大学(海外使用分）</t>
    <rPh sb="1" eb="2">
      <t>レイ</t>
    </rPh>
    <rPh sb="9" eb="11">
      <t>ダイガク</t>
    </rPh>
    <rPh sb="12" eb="14">
      <t>カイガイ</t>
    </rPh>
    <rPh sb="14" eb="17">
      <t>シヨウブン</t>
    </rPh>
    <phoneticPr fontId="17"/>
  </si>
  <si>
    <t>(例)シカゴ・DF大学(国内使用分）</t>
    <rPh sb="1" eb="2">
      <t>レイ</t>
    </rPh>
    <rPh sb="9" eb="11">
      <t>ダイガク</t>
    </rPh>
    <rPh sb="12" eb="14">
      <t>コクナイ</t>
    </rPh>
    <rPh sb="14" eb="17">
      <t>シヨウブン</t>
    </rPh>
    <phoneticPr fontId="17"/>
  </si>
  <si>
    <t>研究打ち合わせ</t>
    <rPh sb="0" eb="2">
      <t>ケンキュウ</t>
    </rPh>
    <rPh sb="2" eb="3">
      <t>ウ</t>
    </rPh>
    <rPh sb="4" eb="5">
      <t>ア</t>
    </rPh>
    <phoneticPr fontId="17"/>
  </si>
  <si>
    <t>○○国際会議出席</t>
    <rPh sb="2" eb="4">
      <t>コクサイ</t>
    </rPh>
    <rPh sb="4" eb="6">
      <t>カイギ</t>
    </rPh>
    <rPh sb="6" eb="8">
      <t>シュッセキ</t>
    </rPh>
    <phoneticPr fontId="17"/>
  </si>
  <si>
    <t>○○学会　発表のため</t>
    <rPh sb="2" eb="4">
      <t>ガッカイ</t>
    </rPh>
    <rPh sb="5" eb="7">
      <t>ハッピョウ</t>
    </rPh>
    <phoneticPr fontId="17"/>
  </si>
  <si>
    <t>A</t>
    <phoneticPr fontId="15"/>
  </si>
  <si>
    <t>B</t>
    <phoneticPr fontId="15"/>
  </si>
  <si>
    <t>環境 太郎</t>
    <rPh sb="0" eb="2">
      <t>カンキョウ</t>
    </rPh>
    <rPh sb="3" eb="5">
      <t>タロウ</t>
    </rPh>
    <phoneticPr fontId="17"/>
  </si>
  <si>
    <t>川崎 健太</t>
  </si>
  <si>
    <t>研究グループ</t>
  </si>
  <si>
    <t>国内旅費（一般）</t>
  </si>
  <si>
    <t>海外旅費（不課税分）</t>
  </si>
  <si>
    <t>海外旅費（課税分／国内移動分等）</t>
  </si>
  <si>
    <t>(例)外注検査費</t>
    <rPh sb="1" eb="2">
      <t>レイ</t>
    </rPh>
    <rPh sb="3" eb="5">
      <t>ガイチュウ</t>
    </rPh>
    <rPh sb="5" eb="7">
      <t>ケンサ</t>
    </rPh>
    <rPh sb="7" eb="8">
      <t>ヒ</t>
    </rPh>
    <phoneticPr fontId="17"/>
  </si>
  <si>
    <t>○○の○○用サンプル検査の外注</t>
    <rPh sb="5" eb="6">
      <t>ヨウ</t>
    </rPh>
    <rPh sb="10" eb="12">
      <t>ケンサ</t>
    </rPh>
    <rPh sb="13" eb="15">
      <t>ガイチュウ</t>
    </rPh>
    <phoneticPr fontId="19"/>
  </si>
  <si>
    <t>●●分析</t>
    <rPh sb="2" eb="4">
      <t>ブンセキ</t>
    </rPh>
    <phoneticPr fontId="12"/>
  </si>
  <si>
    <t>(例)病理組織標本作製費用</t>
    <rPh sb="1" eb="2">
      <t>レイ</t>
    </rPh>
    <phoneticPr fontId="17"/>
  </si>
  <si>
    <t>病理学的解析に使用するため</t>
  </si>
  <si>
    <t>海外業者</t>
    <rPh sb="0" eb="2">
      <t>カイガイ</t>
    </rPh>
    <rPh sb="2" eb="4">
      <t>ギョウシャ</t>
    </rPh>
    <phoneticPr fontId="11"/>
  </si>
  <si>
    <t>(例)調査業務委託</t>
    <rPh sb="1" eb="2">
      <t>レイ</t>
    </rPh>
    <rPh sb="3" eb="5">
      <t>チョウサ</t>
    </rPh>
    <rPh sb="5" eb="7">
      <t>ギョウム</t>
    </rPh>
    <rPh sb="7" eb="9">
      <t>イタク</t>
    </rPh>
    <phoneticPr fontId="17"/>
  </si>
  <si>
    <t>○○の○○調査の委託</t>
    <rPh sb="5" eb="7">
      <t>チョウサ</t>
    </rPh>
    <rPh sb="8" eb="10">
      <t>イタク</t>
    </rPh>
    <phoneticPr fontId="19"/>
  </si>
  <si>
    <t>○○リサーチ株式会社</t>
    <rPh sb="6" eb="8">
      <t>カブシキ</t>
    </rPh>
    <rPh sb="8" eb="10">
      <t>カイシャ</t>
    </rPh>
    <phoneticPr fontId="11"/>
  </si>
  <si>
    <t>国内（課税）</t>
  </si>
  <si>
    <t>国内（不課税インボイス経過措置適用）</t>
  </si>
  <si>
    <t>海外（不課税）</t>
  </si>
  <si>
    <t>(例)検査機器レンタル料</t>
    <rPh sb="1" eb="2">
      <t>レイ</t>
    </rPh>
    <rPh sb="3" eb="5">
      <t>ケンサ</t>
    </rPh>
    <rPh sb="5" eb="7">
      <t>キキ</t>
    </rPh>
    <rPh sb="11" eb="12">
      <t>リョウ</t>
    </rPh>
    <phoneticPr fontId="17"/>
  </si>
  <si>
    <t>(例)通信料</t>
    <rPh sb="1" eb="2">
      <t>レイ</t>
    </rPh>
    <rPh sb="3" eb="6">
      <t>ツウシンリョウ</t>
    </rPh>
    <phoneticPr fontId="11"/>
  </si>
  <si>
    <t>(例)発表資料印刷代</t>
    <rPh sb="1" eb="2">
      <t>レイ</t>
    </rPh>
    <rPh sb="3" eb="5">
      <t>ハッピョウ</t>
    </rPh>
    <rPh sb="5" eb="7">
      <t>シリョウ</t>
    </rPh>
    <rPh sb="7" eb="9">
      <t>インサツ</t>
    </rPh>
    <rPh sb="9" eb="10">
      <t>ダイ</t>
    </rPh>
    <phoneticPr fontId="11"/>
  </si>
  <si>
    <t>(例)学会参加費（海外）</t>
    <rPh sb="1" eb="2">
      <t>レイ</t>
    </rPh>
    <rPh sb="3" eb="5">
      <t>ガッカイ</t>
    </rPh>
    <rPh sb="5" eb="8">
      <t>サンカヒ</t>
    </rPh>
    <rPh sb="9" eb="11">
      <t>カイガイ</t>
    </rPh>
    <phoneticPr fontId="17"/>
  </si>
  <si>
    <t>(例)論文投稿料（海外）</t>
    <rPh sb="1" eb="2">
      <t>レイ</t>
    </rPh>
    <rPh sb="3" eb="5">
      <t>ロンブン</t>
    </rPh>
    <rPh sb="5" eb="7">
      <t>トウコウ</t>
    </rPh>
    <rPh sb="7" eb="8">
      <t>リョウ</t>
    </rPh>
    <rPh sb="9" eb="11">
      <t>カイガイ</t>
    </rPh>
    <phoneticPr fontId="17"/>
  </si>
  <si>
    <t>(例)学会参加費（会員）</t>
    <rPh sb="1" eb="2">
      <t>レイ</t>
    </rPh>
    <rPh sb="3" eb="5">
      <t>ガッカイ</t>
    </rPh>
    <rPh sb="5" eb="8">
      <t>サンカヒ</t>
    </rPh>
    <rPh sb="9" eb="11">
      <t>カイイン</t>
    </rPh>
    <phoneticPr fontId="17"/>
  </si>
  <si>
    <t>(例)レンタカー代</t>
    <rPh sb="1" eb="2">
      <t>レイ</t>
    </rPh>
    <rPh sb="8" eb="9">
      <t>ダイ</t>
    </rPh>
    <phoneticPr fontId="17"/>
  </si>
  <si>
    <t>(例)ガソリン代</t>
    <rPh sb="1" eb="2">
      <t>レイ</t>
    </rPh>
    <rPh sb="7" eb="8">
      <t>ダイ</t>
    </rPh>
    <phoneticPr fontId="11"/>
  </si>
  <si>
    <t>(例)講演の代理講師料</t>
    <rPh sb="1" eb="2">
      <t>レイ</t>
    </rPh>
    <rPh sb="3" eb="5">
      <t>コウエン</t>
    </rPh>
    <rPh sb="6" eb="8">
      <t>ダイリ</t>
    </rPh>
    <rPh sb="8" eb="11">
      <t>コウシリョウ</t>
    </rPh>
    <phoneticPr fontId="11"/>
  </si>
  <si>
    <t>その他（諸経費）</t>
  </si>
  <si>
    <t>限定された期間で検証データ取得のため。</t>
    <rPh sb="0" eb="2">
      <t>ゲンテイ</t>
    </rPh>
    <rPh sb="5" eb="7">
      <t>キカン</t>
    </rPh>
    <rPh sb="8" eb="10">
      <t>ケンショウ</t>
    </rPh>
    <rPh sb="13" eb="15">
      <t>シュトク</t>
    </rPh>
    <phoneticPr fontId="17"/>
  </si>
  <si>
    <t>通信運搬費</t>
  </si>
  <si>
    <t>サーバーの通信費</t>
    <rPh sb="5" eb="8">
      <t>ツウシンヒ</t>
    </rPh>
    <phoneticPr fontId="11"/>
  </si>
  <si>
    <t>印刷製本費</t>
  </si>
  <si>
    <t>○○学会で配付するため</t>
    <rPh sb="2" eb="4">
      <t>ガッカイ</t>
    </rPh>
    <rPh sb="5" eb="7">
      <t>ハイフ</t>
    </rPh>
    <phoneticPr fontId="17"/>
  </si>
  <si>
    <t>○○学会での発表のため</t>
    <rPh sb="2" eb="4">
      <t>ガッカイ</t>
    </rPh>
    <rPh sb="6" eb="8">
      <t>ハッピョウ</t>
    </rPh>
    <phoneticPr fontId="17"/>
  </si>
  <si>
    <t>○○についての投稿</t>
    <rPh sb="7" eb="9">
      <t>トウコウ</t>
    </rPh>
    <phoneticPr fontId="17"/>
  </si>
  <si>
    <t>○○での現地調査のため</t>
    <rPh sb="4" eb="6">
      <t>ゲンチ</t>
    </rPh>
    <rPh sb="6" eb="8">
      <t>チョウサ</t>
    </rPh>
    <phoneticPr fontId="17"/>
  </si>
  <si>
    <t>レンタカーのガソリン料金</t>
    <rPh sb="10" eb="12">
      <t>リョウキン</t>
    </rPh>
    <phoneticPr fontId="11"/>
  </si>
  <si>
    <t>バイアウト経費</t>
  </si>
  <si>
    <t>バイアウト制度を利用した〇〇大学での講演講師の代理実施のため</t>
    <rPh sb="5" eb="7">
      <t>セイド</t>
    </rPh>
    <rPh sb="8" eb="10">
      <t>リヨウ</t>
    </rPh>
    <rPh sb="14" eb="16">
      <t>ダイガク</t>
    </rPh>
    <rPh sb="18" eb="20">
      <t>コウエン</t>
    </rPh>
    <rPh sb="20" eb="22">
      <t>コウシ</t>
    </rPh>
    <rPh sb="23" eb="25">
      <t>ダイリ</t>
    </rPh>
    <rPh sb="25" eb="27">
      <t>ジッシ</t>
    </rPh>
    <phoneticPr fontId="11"/>
  </si>
  <si>
    <t>ヶ月</t>
  </si>
  <si>
    <t>(例)●●ソフトウェアライセンス</t>
    <rPh sb="1" eb="2">
      <t>レイ</t>
    </rPh>
    <phoneticPr fontId="15"/>
  </si>
  <si>
    <t>△△の分析に使用。ライセンス期間（2025.7～2026.6）一括支払いのみ</t>
    <rPh sb="3" eb="5">
      <t>ブンセキ</t>
    </rPh>
    <rPh sb="6" eb="8">
      <t>シヨウ</t>
    </rPh>
    <rPh sb="14" eb="16">
      <t>キカン</t>
    </rPh>
    <rPh sb="31" eb="33">
      <t>イッカツ</t>
    </rPh>
    <rPh sb="33" eb="35">
      <t>シハラ</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</si>
</sst>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quot;▲ &quot;#,##0"/>
    <numFmt numFmtId="178" formatCode="#,##0;\-#,##0;&quot;-&quot;"/>
    <numFmt numFmtId="179" formatCode="0.0"/>
    <numFmt numFmtId="180" formatCode="0000000000"/>
    <numFmt numFmtId="181" formatCode="#,##0&quot;円&quot;"/>
  </numFmts>
  <fonts count="5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color theme="1"/>
      <name val="ＭＳ 明朝"/>
      <family val="1"/>
      <charset val="128"/>
    </font>
    <font>
      <sz val="6"/>
      <name val="ＭＳ Ｐゴシック"/>
      <family val="3"/>
      <charset val="128"/>
      <scheme val="minor"/>
    </font>
    <font>
      <sz val="10.5"/>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sz val="12"/>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b/>
      <sz val="12"/>
      <name val="ＭＳ 明朝"/>
      <family val="1"/>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color rgb="FFFF0000"/>
      <name val="ＭＳ Ｐゴシック"/>
      <family val="2"/>
      <charset val="128"/>
      <scheme val="minor"/>
    </font>
    <font>
      <sz val="9"/>
      <color indexed="81"/>
      <name val="ＭＳ Ｐゴシック"/>
      <family val="3"/>
      <charset val="128"/>
    </font>
    <font>
      <sz val="9"/>
      <color indexed="81"/>
      <name val="MS P ゴシック"/>
      <family val="3"/>
      <charset val="128"/>
    </font>
    <font>
      <b/>
      <sz val="10"/>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sz val="11"/>
      <color theme="1"/>
      <name val="ＭＳ 明朝"/>
      <family val="1"/>
      <charset val="128"/>
    </font>
    <font>
      <b/>
      <sz val="12"/>
      <color indexed="81"/>
      <name val="MS P ゴシック"/>
      <family val="3"/>
      <charset val="128"/>
    </font>
    <font>
      <b/>
      <sz val="10"/>
      <color theme="0" tint="-0.34998626667073579"/>
      <name val="ＭＳ Ｐゴシック"/>
      <family val="3"/>
      <charset val="128"/>
      <scheme val="minor"/>
    </font>
    <font>
      <sz val="10"/>
      <color rgb="FFFF0000"/>
      <name val="ＭＳ Ｐゴシック"/>
      <family val="2"/>
      <scheme val="minor"/>
    </font>
    <font>
      <sz val="10"/>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name val="ＭＳ 明朝"/>
      <family val="1"/>
      <charset val="128"/>
    </font>
    <font>
      <sz val="11"/>
      <color rgb="FFFF0000"/>
      <name val="ＭＳ Ｐゴシック"/>
      <family val="3"/>
      <charset val="128"/>
      <scheme val="minor"/>
    </font>
    <font>
      <sz val="6"/>
      <color theme="1"/>
      <name val="ＭＳ Ｐゴシック"/>
      <family val="3"/>
      <charset val="128"/>
      <scheme val="minor"/>
    </font>
    <font>
      <sz val="11"/>
      <name val="ＭＳ Ｐゴシック"/>
      <family val="2"/>
      <scheme val="minor"/>
    </font>
    <font>
      <b/>
      <sz val="9"/>
      <name val="ＭＳ 明朝"/>
      <family val="1"/>
      <charset val="128"/>
    </font>
  </fonts>
  <fills count="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s>
  <cellStyleXfs count="16">
    <xf numFmtId="0" fontId="0" fillId="0" borderId="0"/>
    <xf numFmtId="0" fontId="17" fillId="0" borderId="0">
      <alignment vertical="center"/>
    </xf>
    <xf numFmtId="38" fontId="17"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3" fillId="0" borderId="0">
      <alignment vertical="center"/>
    </xf>
    <xf numFmtId="0" fontId="23" fillId="0" borderId="0"/>
    <xf numFmtId="178" fontId="25" fillId="0" borderId="0" applyFill="0" applyBorder="0" applyAlignment="0"/>
    <xf numFmtId="0" fontId="26" fillId="0" borderId="19" applyNumberFormat="0" applyAlignment="0" applyProtection="0">
      <alignment horizontal="left" vertical="center"/>
    </xf>
    <xf numFmtId="0" fontId="26" fillId="0" borderId="16">
      <alignment horizontal="left" vertical="center"/>
    </xf>
    <xf numFmtId="0" fontId="27" fillId="0" borderId="0"/>
    <xf numFmtId="0" fontId="28" fillId="0" borderId="0"/>
    <xf numFmtId="0" fontId="13" fillId="0" borderId="0">
      <alignment vertical="center"/>
    </xf>
    <xf numFmtId="0" fontId="13" fillId="0" borderId="0">
      <alignment vertical="center"/>
    </xf>
    <xf numFmtId="0" fontId="13" fillId="0" borderId="0">
      <alignment vertical="center"/>
    </xf>
    <xf numFmtId="0" fontId="29" fillId="0" borderId="0"/>
  </cellStyleXfs>
  <cellXfs count="287">
    <xf numFmtId="0" fontId="0" fillId="0" borderId="0" xfId="0"/>
    <xf numFmtId="0" fontId="13" fillId="0" borderId="0" xfId="5">
      <alignment vertical="center"/>
    </xf>
    <xf numFmtId="0" fontId="20" fillId="0" borderId="0" xfId="0" applyFont="1" applyAlignment="1">
      <alignment vertical="center"/>
    </xf>
    <xf numFmtId="0" fontId="20" fillId="0" borderId="0" xfId="0" applyFont="1" applyAlignment="1">
      <alignment horizontal="center" vertical="center"/>
    </xf>
    <xf numFmtId="177" fontId="20" fillId="0" borderId="0" xfId="0" applyNumberFormat="1" applyFont="1" applyAlignment="1">
      <alignment vertical="center"/>
    </xf>
    <xf numFmtId="0" fontId="20" fillId="0" borderId="0" xfId="0" applyFont="1" applyBorder="1" applyAlignment="1">
      <alignment horizontal="right" vertical="center"/>
    </xf>
    <xf numFmtId="38" fontId="20" fillId="4" borderId="15" xfId="0" applyNumberFormat="1" applyFont="1" applyFill="1" applyBorder="1" applyAlignment="1" applyProtection="1">
      <alignment vertical="center"/>
      <protection locked="0"/>
    </xf>
    <xf numFmtId="38" fontId="20" fillId="4" borderId="12" xfId="0" applyNumberFormat="1" applyFont="1" applyFill="1" applyBorder="1" applyAlignment="1" applyProtection="1">
      <alignment vertical="center"/>
      <protection locked="0"/>
    </xf>
    <xf numFmtId="176" fontId="20" fillId="4" borderId="1" xfId="0" applyNumberFormat="1" applyFont="1" applyFill="1" applyBorder="1" applyAlignment="1" applyProtection="1">
      <alignment vertical="center"/>
      <protection locked="0"/>
    </xf>
    <xf numFmtId="176" fontId="20" fillId="4" borderId="1" xfId="0" applyNumberFormat="1" applyFont="1" applyFill="1" applyBorder="1" applyAlignment="1" applyProtection="1">
      <alignment horizontal="center" vertical="center"/>
      <protection locked="0"/>
    </xf>
    <xf numFmtId="38" fontId="20" fillId="4" borderId="1" xfId="0" applyNumberFormat="1" applyFont="1" applyFill="1" applyBorder="1" applyAlignment="1" applyProtection="1">
      <alignment horizontal="left" vertical="center"/>
      <protection locked="0"/>
    </xf>
    <xf numFmtId="38" fontId="20" fillId="4" borderId="17" xfId="0" applyNumberFormat="1" applyFont="1" applyFill="1" applyBorder="1" applyAlignment="1" applyProtection="1">
      <alignment vertical="center"/>
      <protection locked="0"/>
    </xf>
    <xf numFmtId="176" fontId="20" fillId="4" borderId="3" xfId="0" applyNumberFormat="1" applyFont="1" applyFill="1" applyBorder="1" applyAlignment="1" applyProtection="1">
      <alignment vertical="center"/>
      <protection locked="0"/>
    </xf>
    <xf numFmtId="38" fontId="20" fillId="0" borderId="29" xfId="0" applyNumberFormat="1" applyFont="1" applyBorder="1" applyAlignment="1">
      <alignment horizontal="center" vertical="center"/>
    </xf>
    <xf numFmtId="38" fontId="20" fillId="0" borderId="29" xfId="0" applyNumberFormat="1" applyFont="1" applyBorder="1" applyAlignment="1">
      <alignment horizontal="center" vertical="center" wrapText="1"/>
    </xf>
    <xf numFmtId="38" fontId="20" fillId="0" borderId="24" xfId="0" applyNumberFormat="1" applyFont="1" applyBorder="1" applyAlignment="1">
      <alignment horizontal="center" vertical="center"/>
    </xf>
    <xf numFmtId="38" fontId="20" fillId="4" borderId="15" xfId="0" applyNumberFormat="1" applyFont="1" applyFill="1" applyBorder="1" applyAlignment="1" applyProtection="1">
      <alignment horizontal="left" vertical="center"/>
      <protection locked="0"/>
    </xf>
    <xf numFmtId="38" fontId="20" fillId="4" borderId="28" xfId="0" applyNumberFormat="1" applyFont="1" applyFill="1" applyBorder="1" applyAlignment="1" applyProtection="1">
      <alignment vertical="center"/>
      <protection locked="0"/>
    </xf>
    <xf numFmtId="177" fontId="20" fillId="0" borderId="0" xfId="0" applyNumberFormat="1" applyFont="1" applyAlignment="1">
      <alignment horizontal="center" vertical="center"/>
    </xf>
    <xf numFmtId="177" fontId="20" fillId="0" borderId="0" xfId="0" applyNumberFormat="1" applyFont="1" applyFill="1" applyAlignment="1">
      <alignment vertical="center"/>
    </xf>
    <xf numFmtId="177" fontId="24" fillId="0" borderId="36" xfId="0" applyNumberFormat="1" applyFont="1" applyFill="1" applyBorder="1" applyAlignment="1">
      <alignment horizontal="right" vertical="center"/>
    </xf>
    <xf numFmtId="38" fontId="20" fillId="0" borderId="42" xfId="0" applyNumberFormat="1" applyFont="1" applyBorder="1" applyAlignment="1">
      <alignment horizontal="center" vertical="center"/>
    </xf>
    <xf numFmtId="177" fontId="20" fillId="0" borderId="6" xfId="0" applyNumberFormat="1" applyFont="1" applyBorder="1" applyAlignment="1">
      <alignment horizontal="center" vertical="center"/>
    </xf>
    <xf numFmtId="177" fontId="20" fillId="0" borderId="8" xfId="0" applyNumberFormat="1" applyFont="1" applyBorder="1" applyAlignment="1">
      <alignment horizontal="center" vertical="center"/>
    </xf>
    <xf numFmtId="38" fontId="20" fillId="0" borderId="15" xfId="0" applyNumberFormat="1" applyFont="1" applyFill="1" applyBorder="1" applyAlignment="1">
      <alignment vertical="center"/>
    </xf>
    <xf numFmtId="0" fontId="20" fillId="0" borderId="45" xfId="0" applyFont="1" applyFill="1" applyBorder="1" applyAlignment="1">
      <alignment vertical="center"/>
    </xf>
    <xf numFmtId="0" fontId="12" fillId="0" borderId="0" xfId="5" applyFont="1">
      <alignment vertical="center"/>
    </xf>
    <xf numFmtId="38" fontId="20" fillId="4" borderId="28" xfId="0" applyNumberFormat="1" applyFont="1" applyFill="1" applyBorder="1" applyAlignment="1" applyProtection="1">
      <alignment horizontal="left" vertical="center"/>
      <protection locked="0"/>
    </xf>
    <xf numFmtId="38" fontId="20" fillId="4" borderId="29" xfId="0" applyNumberFormat="1" applyFont="1" applyFill="1" applyBorder="1" applyAlignment="1" applyProtection="1">
      <alignment horizontal="left" vertical="center"/>
      <protection locked="0"/>
    </xf>
    <xf numFmtId="38" fontId="20" fillId="4" borderId="2" xfId="0" applyNumberFormat="1" applyFont="1" applyFill="1" applyBorder="1" applyAlignment="1" applyProtection="1">
      <alignment horizontal="left" vertical="center"/>
      <protection locked="0"/>
    </xf>
    <xf numFmtId="0" fontId="33" fillId="0" borderId="0" xfId="5" applyFont="1">
      <alignment vertical="center"/>
    </xf>
    <xf numFmtId="0" fontId="11" fillId="0" borderId="0" xfId="5" applyFont="1" applyAlignment="1">
      <alignment horizontal="right" vertical="center"/>
    </xf>
    <xf numFmtId="38" fontId="13" fillId="5" borderId="0" xfId="3" applyFont="1" applyFill="1">
      <alignment vertical="center"/>
    </xf>
    <xf numFmtId="177" fontId="24" fillId="5" borderId="21" xfId="0" applyNumberFormat="1" applyFont="1" applyFill="1" applyBorder="1" applyAlignment="1">
      <alignment horizontal="right" vertical="center"/>
    </xf>
    <xf numFmtId="177" fontId="24" fillId="5" borderId="41" xfId="0" applyNumberFormat="1" applyFont="1" applyFill="1" applyBorder="1" applyAlignment="1">
      <alignment horizontal="right" vertical="center"/>
    </xf>
    <xf numFmtId="177" fontId="13" fillId="0" borderId="34" xfId="5" applyNumberFormat="1" applyBorder="1">
      <alignment vertical="center"/>
    </xf>
    <xf numFmtId="38" fontId="20" fillId="5" borderId="1" xfId="0" applyNumberFormat="1" applyFont="1" applyFill="1" applyBorder="1" applyAlignment="1">
      <alignment horizontal="right" vertical="center"/>
    </xf>
    <xf numFmtId="9" fontId="20" fillId="5" borderId="1" xfId="4" applyFont="1" applyFill="1" applyBorder="1" applyAlignment="1">
      <alignment horizontal="right" vertical="center"/>
    </xf>
    <xf numFmtId="38" fontId="20" fillId="4" borderId="9" xfId="0" applyNumberFormat="1" applyFont="1" applyFill="1" applyBorder="1" applyAlignment="1" applyProtection="1">
      <alignment vertical="center"/>
      <protection locked="0"/>
    </xf>
    <xf numFmtId="38" fontId="20" fillId="4" borderId="13" xfId="0" applyNumberFormat="1" applyFont="1" applyFill="1" applyBorder="1" applyAlignment="1" applyProtection="1">
      <alignment horizontal="center" vertical="center"/>
      <protection locked="0"/>
    </xf>
    <xf numFmtId="38" fontId="20" fillId="4" borderId="13" xfId="3" applyFont="1" applyFill="1" applyBorder="1" applyAlignment="1" applyProtection="1">
      <alignment vertical="center"/>
      <protection locked="0"/>
    </xf>
    <xf numFmtId="177" fontId="20" fillId="0" borderId="11" xfId="0" applyNumberFormat="1" applyFont="1" applyFill="1" applyBorder="1" applyAlignment="1">
      <alignment horizontal="right" vertical="center"/>
    </xf>
    <xf numFmtId="38" fontId="20" fillId="4" borderId="9" xfId="0" applyNumberFormat="1" applyFont="1" applyFill="1" applyBorder="1" applyAlignment="1" applyProtection="1">
      <alignment horizontal="left" vertical="center"/>
      <protection locked="0"/>
    </xf>
    <xf numFmtId="38" fontId="20" fillId="4" borderId="33" xfId="0" applyNumberFormat="1" applyFont="1" applyFill="1" applyBorder="1" applyAlignment="1" applyProtection="1">
      <alignment horizontal="left" vertical="center"/>
      <protection locked="0"/>
    </xf>
    <xf numFmtId="38" fontId="20" fillId="4" borderId="13" xfId="0" applyNumberFormat="1" applyFont="1" applyFill="1" applyBorder="1" applyAlignment="1" applyProtection="1">
      <alignment horizontal="left" vertical="center" wrapText="1"/>
      <protection locked="0"/>
    </xf>
    <xf numFmtId="38" fontId="20" fillId="4" borderId="15" xfId="0" applyNumberFormat="1" applyFont="1" applyFill="1" applyBorder="1" applyAlignment="1" applyProtection="1">
      <alignment horizontal="left" vertical="center" wrapText="1"/>
      <protection locked="0"/>
    </xf>
    <xf numFmtId="38" fontId="20" fillId="4" borderId="10" xfId="0" applyNumberFormat="1" applyFont="1" applyFill="1" applyBorder="1" applyAlignment="1" applyProtection="1">
      <alignment vertical="center"/>
      <protection locked="0"/>
    </xf>
    <xf numFmtId="176" fontId="20" fillId="4" borderId="10" xfId="0" applyNumberFormat="1" applyFont="1" applyFill="1" applyBorder="1" applyAlignment="1" applyProtection="1">
      <alignment horizontal="center" vertical="center"/>
      <protection locked="0"/>
    </xf>
    <xf numFmtId="38" fontId="30" fillId="4" borderId="15" xfId="0" applyNumberFormat="1" applyFont="1" applyFill="1" applyBorder="1" applyAlignment="1" applyProtection="1">
      <alignment vertical="center"/>
      <protection locked="0"/>
    </xf>
    <xf numFmtId="38" fontId="30" fillId="4" borderId="1" xfId="0" applyNumberFormat="1" applyFont="1" applyFill="1" applyBorder="1" applyAlignment="1" applyProtection="1">
      <alignment vertical="center"/>
      <protection locked="0"/>
    </xf>
    <xf numFmtId="38" fontId="30" fillId="4" borderId="29" xfId="0" applyNumberFormat="1" applyFont="1" applyFill="1" applyBorder="1" applyAlignment="1" applyProtection="1">
      <alignment vertical="center"/>
      <protection locked="0"/>
    </xf>
    <xf numFmtId="0" fontId="41" fillId="0" borderId="15" xfId="5" applyFont="1" applyBorder="1">
      <alignment vertical="center"/>
    </xf>
    <xf numFmtId="177" fontId="13" fillId="0" borderId="0" xfId="5" applyNumberFormat="1">
      <alignment vertical="center"/>
    </xf>
    <xf numFmtId="38" fontId="13" fillId="0" borderId="0" xfId="3" applyFont="1" applyFill="1">
      <alignment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177" fontId="20" fillId="0" borderId="0" xfId="0" applyNumberFormat="1" applyFont="1" applyAlignment="1" applyProtection="1">
      <alignment vertical="center"/>
    </xf>
    <xf numFmtId="0" fontId="13" fillId="0" borderId="0" xfId="5" applyProtection="1">
      <alignment vertical="center"/>
    </xf>
    <xf numFmtId="0" fontId="20" fillId="0" borderId="0" xfId="0" applyFont="1" applyBorder="1" applyAlignment="1" applyProtection="1">
      <alignment horizontal="right" vertical="center"/>
    </xf>
    <xf numFmtId="38" fontId="20" fillId="0" borderId="1" xfId="0" applyNumberFormat="1" applyFont="1" applyBorder="1" applyAlignment="1" applyProtection="1">
      <alignment horizontal="center" vertical="center" wrapText="1"/>
    </xf>
    <xf numFmtId="177" fontId="20" fillId="0" borderId="11" xfId="0" applyNumberFormat="1" applyFont="1" applyFill="1" applyBorder="1" applyAlignment="1" applyProtection="1">
      <alignment horizontal="right" vertical="center"/>
    </xf>
    <xf numFmtId="177" fontId="24" fillId="0" borderId="20" xfId="0" applyNumberFormat="1" applyFont="1" applyFill="1" applyBorder="1" applyAlignment="1" applyProtection="1">
      <alignment vertical="center"/>
    </xf>
    <xf numFmtId="38" fontId="20" fillId="0" borderId="0" xfId="0" applyNumberFormat="1" applyFont="1" applyFill="1" applyBorder="1" applyAlignment="1" applyProtection="1">
      <alignment horizontal="center" vertical="center"/>
    </xf>
    <xf numFmtId="38" fontId="20" fillId="0" borderId="0" xfId="0" applyNumberFormat="1" applyFont="1" applyBorder="1" applyAlignment="1" applyProtection="1">
      <alignment horizontal="left" vertical="center"/>
    </xf>
    <xf numFmtId="38" fontId="20" fillId="0" borderId="0" xfId="0" applyNumberFormat="1" applyFont="1" applyBorder="1" applyAlignment="1" applyProtection="1">
      <alignment horizontal="center" vertical="center"/>
    </xf>
    <xf numFmtId="177" fontId="24" fillId="0" borderId="0" xfId="0" applyNumberFormat="1" applyFont="1" applyFill="1" applyBorder="1" applyAlignment="1" applyProtection="1">
      <alignment vertical="center"/>
    </xf>
    <xf numFmtId="38" fontId="13" fillId="5" borderId="0" xfId="3" applyFont="1" applyFill="1" applyProtection="1">
      <alignment vertical="center"/>
    </xf>
    <xf numFmtId="0" fontId="8" fillId="0" borderId="0" xfId="5" applyFont="1" applyProtection="1">
      <alignment vertical="center"/>
    </xf>
    <xf numFmtId="0" fontId="33" fillId="0" borderId="0" xfId="5" applyFont="1" applyProtection="1">
      <alignment vertical="center"/>
    </xf>
    <xf numFmtId="38" fontId="20" fillId="0" borderId="29" xfId="0" applyNumberFormat="1" applyFont="1" applyBorder="1" applyAlignment="1" applyProtection="1">
      <alignment horizontal="center" vertical="center"/>
    </xf>
    <xf numFmtId="38" fontId="20" fillId="0" borderId="19" xfId="0" applyNumberFormat="1" applyFont="1" applyBorder="1" applyAlignment="1" applyProtection="1">
      <alignment horizontal="center" vertical="center"/>
    </xf>
    <xf numFmtId="177" fontId="24" fillId="0" borderId="36" xfId="0" applyNumberFormat="1" applyFont="1" applyFill="1" applyBorder="1" applyAlignment="1" applyProtection="1">
      <alignment vertical="center"/>
    </xf>
    <xf numFmtId="0" fontId="11" fillId="0" borderId="0" xfId="5" applyFont="1" applyProtection="1">
      <alignment vertical="center"/>
    </xf>
    <xf numFmtId="0" fontId="22" fillId="0" borderId="0" xfId="0" applyFont="1" applyAlignment="1" applyProtection="1">
      <alignment horizontal="center" vertical="center"/>
    </xf>
    <xf numFmtId="38" fontId="22" fillId="0" borderId="29" xfId="0" applyNumberFormat="1" applyFont="1" applyBorder="1" applyAlignment="1" applyProtection="1">
      <alignment horizontal="center" vertical="center"/>
    </xf>
    <xf numFmtId="38" fontId="24" fillId="0" borderId="34" xfId="0" applyNumberFormat="1" applyFont="1" applyFill="1" applyBorder="1" applyAlignment="1" applyProtection="1">
      <alignment vertical="center"/>
    </xf>
    <xf numFmtId="176" fontId="16" fillId="0" borderId="1" xfId="0" applyNumberFormat="1" applyFont="1" applyBorder="1" applyAlignment="1" applyProtection="1">
      <alignment horizontal="right" vertical="center"/>
      <protection locked="0"/>
    </xf>
    <xf numFmtId="0" fontId="18" fillId="0" borderId="0" xfId="0" applyFont="1" applyProtection="1"/>
    <xf numFmtId="0" fontId="0" fillId="0" borderId="0" xfId="0" applyProtection="1"/>
    <xf numFmtId="0" fontId="0" fillId="0" borderId="0" xfId="0" applyAlignment="1" applyProtection="1">
      <alignment horizontal="right"/>
    </xf>
    <xf numFmtId="0" fontId="38" fillId="0" borderId="0" xfId="0" applyFont="1" applyProtection="1"/>
    <xf numFmtId="0" fontId="38" fillId="0" borderId="0" xfId="0" applyFont="1" applyFill="1" applyBorder="1" applyProtection="1"/>
    <xf numFmtId="0" fontId="14" fillId="2" borderId="1" xfId="0" applyFont="1" applyFill="1" applyBorder="1" applyAlignment="1" applyProtection="1">
      <alignment horizontal="center" vertical="center" wrapText="1"/>
    </xf>
    <xf numFmtId="0" fontId="16" fillId="0" borderId="1" xfId="0" applyFont="1" applyBorder="1" applyAlignment="1" applyProtection="1">
      <alignment horizontal="justify" vertical="center" wrapText="1"/>
    </xf>
    <xf numFmtId="176" fontId="16" fillId="5" borderId="1" xfId="0" applyNumberFormat="1" applyFont="1" applyFill="1" applyBorder="1" applyAlignment="1" applyProtection="1">
      <alignment horizontal="right" vertical="center"/>
    </xf>
    <xf numFmtId="0" fontId="16" fillId="0" borderId="1" xfId="0" applyFont="1" applyBorder="1" applyAlignment="1" applyProtection="1">
      <alignment horizontal="justify" vertical="center"/>
    </xf>
    <xf numFmtId="0" fontId="43" fillId="6" borderId="0" xfId="0" applyFont="1" applyFill="1" applyAlignment="1" applyProtection="1">
      <alignment horizontal="right" vertical="center" wrapText="1"/>
    </xf>
    <xf numFmtId="0" fontId="16" fillId="0" borderId="3" xfId="0" applyFont="1" applyBorder="1" applyAlignment="1" applyProtection="1">
      <alignment horizontal="left" vertical="center" wrapText="1"/>
    </xf>
    <xf numFmtId="0" fontId="36" fillId="6" borderId="0" xfId="0" applyFont="1" applyFill="1" applyAlignment="1" applyProtection="1">
      <alignment horizontal="right" vertical="center" wrapText="1"/>
    </xf>
    <xf numFmtId="179" fontId="39" fillId="6" borderId="18" xfId="0" applyNumberFormat="1" applyFont="1" applyFill="1" applyBorder="1" applyAlignment="1" applyProtection="1">
      <alignment vertical="center"/>
    </xf>
    <xf numFmtId="0" fontId="39" fillId="6" borderId="48" xfId="0" applyFont="1" applyFill="1" applyBorder="1" applyAlignment="1" applyProtection="1">
      <alignment vertical="center"/>
    </xf>
    <xf numFmtId="0" fontId="36" fillId="0" borderId="0" xfId="0" applyFont="1" applyAlignment="1" applyProtection="1">
      <alignment vertical="center"/>
    </xf>
    <xf numFmtId="176" fontId="16" fillId="5" borderId="1" xfId="3" applyNumberFormat="1" applyFont="1" applyFill="1" applyBorder="1" applyAlignment="1" applyProtection="1">
      <alignment horizontal="right" vertical="center"/>
    </xf>
    <xf numFmtId="0" fontId="0" fillId="0" borderId="46" xfId="0" applyBorder="1" applyProtection="1"/>
    <xf numFmtId="0" fontId="38" fillId="0" borderId="0" xfId="0" applyFont="1" applyAlignment="1" applyProtection="1">
      <alignment vertical="center"/>
    </xf>
    <xf numFmtId="0" fontId="37" fillId="0" borderId="0" xfId="0" applyFont="1" applyProtection="1"/>
    <xf numFmtId="38" fontId="20" fillId="4" borderId="1" xfId="0" applyNumberFormat="1" applyFont="1" applyFill="1" applyBorder="1" applyAlignment="1" applyProtection="1">
      <alignment horizontal="left" vertical="center" wrapText="1"/>
      <protection locked="0"/>
    </xf>
    <xf numFmtId="38" fontId="20" fillId="4" borderId="9" xfId="0" applyNumberFormat="1" applyFont="1" applyFill="1" applyBorder="1" applyAlignment="1" applyProtection="1">
      <alignment horizontal="left" vertical="center" wrapText="1"/>
      <protection locked="0"/>
    </xf>
    <xf numFmtId="38" fontId="20" fillId="4" borderId="2" xfId="0" applyNumberFormat="1" applyFont="1" applyFill="1" applyBorder="1" applyAlignment="1" applyProtection="1">
      <alignment horizontal="left" vertical="center" wrapText="1"/>
      <protection locked="0"/>
    </xf>
    <xf numFmtId="38" fontId="20" fillId="4" borderId="49" xfId="0" applyNumberFormat="1" applyFont="1" applyFill="1" applyBorder="1" applyAlignment="1" applyProtection="1">
      <alignment horizontal="left" vertical="center"/>
      <protection locked="0"/>
    </xf>
    <xf numFmtId="0" fontId="7" fillId="0" borderId="0" xfId="5" applyFont="1" applyAlignment="1">
      <alignment horizontal="right" vertical="center"/>
    </xf>
    <xf numFmtId="0" fontId="7" fillId="0" borderId="0" xfId="5" applyFont="1" applyAlignment="1">
      <alignment horizontal="left" vertical="center"/>
    </xf>
    <xf numFmtId="0" fontId="36" fillId="0" borderId="0" xfId="0" applyFont="1" applyAlignment="1" applyProtection="1">
      <alignment horizontal="right" vertical="center"/>
    </xf>
    <xf numFmtId="10" fontId="0" fillId="0" borderId="0" xfId="0" applyNumberFormat="1" applyProtection="1"/>
    <xf numFmtId="0" fontId="36" fillId="0" borderId="3" xfId="0" applyFont="1" applyBorder="1" applyAlignment="1" applyProtection="1">
      <alignment horizontal="center" vertical="center" wrapText="1"/>
    </xf>
    <xf numFmtId="10" fontId="0" fillId="0" borderId="10" xfId="0" applyNumberFormat="1" applyBorder="1" applyAlignment="1" applyProtection="1">
      <alignment horizontal="center"/>
    </xf>
    <xf numFmtId="0" fontId="20" fillId="0" borderId="0" xfId="0" applyFont="1" applyAlignment="1" applyProtection="1">
      <alignment vertical="center" wrapText="1"/>
    </xf>
    <xf numFmtId="38" fontId="20" fillId="4" borderId="33" xfId="0" applyNumberFormat="1" applyFont="1" applyFill="1" applyBorder="1" applyAlignment="1" applyProtection="1">
      <alignment horizontal="left" vertical="center" wrapText="1"/>
      <protection locked="0"/>
    </xf>
    <xf numFmtId="0" fontId="13" fillId="0" borderId="0" xfId="5" applyAlignment="1" applyProtection="1">
      <alignment vertical="center" wrapText="1"/>
    </xf>
    <xf numFmtId="38" fontId="20" fillId="4" borderId="13" xfId="0" applyNumberFormat="1" applyFont="1" applyFill="1" applyBorder="1" applyAlignment="1" applyProtection="1">
      <alignment vertical="center" wrapText="1"/>
      <protection locked="0"/>
    </xf>
    <xf numFmtId="38" fontId="20" fillId="4" borderId="10" xfId="0" applyNumberFormat="1" applyFont="1" applyFill="1" applyBorder="1" applyAlignment="1" applyProtection="1">
      <alignment horizontal="left" vertical="center" wrapText="1"/>
      <protection locked="0"/>
    </xf>
    <xf numFmtId="38" fontId="20" fillId="4" borderId="14" xfId="0" applyNumberFormat="1" applyFont="1" applyFill="1" applyBorder="1" applyAlignment="1" applyProtection="1">
      <alignment horizontal="right" vertical="center" wrapText="1"/>
      <protection locked="0"/>
    </xf>
    <xf numFmtId="38" fontId="22" fillId="6" borderId="16" xfId="0" applyNumberFormat="1" applyFont="1" applyFill="1" applyBorder="1" applyAlignment="1" applyProtection="1">
      <alignment horizontal="center" vertical="center" wrapText="1"/>
    </xf>
    <xf numFmtId="38" fontId="22" fillId="6" borderId="33" xfId="0" applyNumberFormat="1" applyFont="1" applyFill="1" applyBorder="1" applyAlignment="1" applyProtection="1">
      <alignment horizontal="center" vertical="center" wrapText="1"/>
    </xf>
    <xf numFmtId="38" fontId="22" fillId="6" borderId="2" xfId="0" applyNumberFormat="1" applyFont="1" applyFill="1" applyBorder="1" applyAlignment="1" applyProtection="1">
      <alignment horizontal="center" vertical="center" wrapText="1"/>
    </xf>
    <xf numFmtId="38" fontId="20" fillId="0" borderId="24" xfId="0" applyNumberFormat="1" applyFont="1" applyBorder="1" applyAlignment="1">
      <alignment horizontal="center" vertical="center" wrapText="1"/>
    </xf>
    <xf numFmtId="0" fontId="5" fillId="0" borderId="0" xfId="5" applyFont="1" applyProtection="1">
      <alignment vertical="center"/>
    </xf>
    <xf numFmtId="0" fontId="0" fillId="0" borderId="0" xfId="0" applyAlignment="1" applyProtection="1">
      <alignment horizontal="right"/>
      <protection locked="0"/>
    </xf>
    <xf numFmtId="176" fontId="44" fillId="0" borderId="0" xfId="0" applyNumberFormat="1" applyFont="1" applyBorder="1" applyAlignment="1" applyProtection="1">
      <alignment vertical="top" wrapText="1"/>
    </xf>
    <xf numFmtId="177" fontId="20" fillId="0" borderId="13" xfId="0" applyNumberFormat="1" applyFont="1" applyFill="1" applyBorder="1" applyAlignment="1" applyProtection="1">
      <alignment horizontal="right" vertical="center"/>
    </xf>
    <xf numFmtId="177" fontId="20" fillId="0" borderId="35" xfId="0" applyNumberFormat="1" applyFont="1" applyFill="1" applyBorder="1" applyAlignment="1" applyProtection="1">
      <alignment horizontal="right" vertical="center"/>
    </xf>
    <xf numFmtId="38" fontId="20" fillId="0" borderId="29" xfId="0" applyNumberFormat="1" applyFont="1" applyBorder="1" applyAlignment="1">
      <alignment horizontal="center" vertical="center"/>
    </xf>
    <xf numFmtId="38" fontId="20" fillId="0" borderId="29" xfId="0" applyNumberFormat="1" applyFont="1" applyBorder="1" applyAlignment="1">
      <alignment horizontal="center" vertical="center" wrapText="1"/>
    </xf>
    <xf numFmtId="0" fontId="0" fillId="0" borderId="0" xfId="0" applyBorder="1" applyAlignment="1" applyProtection="1">
      <alignment horizontal="center" vertical="center"/>
      <protection locked="0"/>
    </xf>
    <xf numFmtId="180" fontId="0" fillId="0" borderId="0" xfId="0" applyNumberFormat="1" applyBorder="1" applyAlignment="1" applyProtection="1">
      <alignment horizontal="center" vertical="center"/>
      <protection locked="0"/>
    </xf>
    <xf numFmtId="0" fontId="14" fillId="7" borderId="0" xfId="0" applyFont="1" applyFill="1" applyBorder="1" applyAlignment="1" applyProtection="1">
      <alignment horizontal="center" vertical="center" wrapText="1"/>
    </xf>
    <xf numFmtId="176" fontId="16" fillId="7" borderId="0" xfId="0" applyNumberFormat="1" applyFont="1" applyFill="1" applyBorder="1" applyAlignment="1" applyProtection="1">
      <alignment horizontal="right" vertical="center"/>
    </xf>
    <xf numFmtId="176" fontId="16" fillId="7" borderId="46" xfId="3" applyNumberFormat="1" applyFont="1" applyFill="1" applyBorder="1" applyAlignment="1" applyProtection="1">
      <alignment horizontal="right" vertical="center"/>
    </xf>
    <xf numFmtId="0" fontId="36" fillId="0" borderId="0" xfId="0" applyFont="1" applyBorder="1" applyAlignment="1" applyProtection="1">
      <alignment horizontal="center" vertical="center" wrapText="1"/>
    </xf>
    <xf numFmtId="10" fontId="0" fillId="0" borderId="0" xfId="0" applyNumberFormat="1" applyBorder="1" applyAlignment="1" applyProtection="1">
      <alignment horizontal="center"/>
    </xf>
    <xf numFmtId="38" fontId="20" fillId="4" borderId="7" xfId="0" applyNumberFormat="1" applyFont="1" applyFill="1" applyBorder="1" applyAlignment="1" applyProtection="1">
      <alignment horizontal="left" vertical="center" wrapText="1" shrinkToFit="1"/>
      <protection locked="0"/>
    </xf>
    <xf numFmtId="38" fontId="20" fillId="0" borderId="50" xfId="0" applyNumberFormat="1" applyFont="1" applyFill="1" applyBorder="1" applyAlignment="1" applyProtection="1">
      <alignment horizontal="right" vertical="center"/>
    </xf>
    <xf numFmtId="38" fontId="20" fillId="0" borderId="53" xfId="0" applyNumberFormat="1" applyFont="1" applyFill="1" applyBorder="1" applyAlignment="1" applyProtection="1">
      <alignment horizontal="right" vertical="center"/>
    </xf>
    <xf numFmtId="0" fontId="10" fillId="0" borderId="0" xfId="5" applyFont="1" applyAlignment="1" applyProtection="1">
      <alignment horizontal="right" vertical="center"/>
    </xf>
    <xf numFmtId="0" fontId="11" fillId="0" borderId="0" xfId="5" applyFont="1" applyAlignment="1" applyProtection="1">
      <alignment horizontal="right" vertical="center"/>
    </xf>
    <xf numFmtId="0" fontId="5" fillId="0" borderId="0" xfId="5" applyFont="1" applyAlignment="1" applyProtection="1">
      <alignment horizontal="right" vertical="center"/>
    </xf>
    <xf numFmtId="38" fontId="20" fillId="4" borderId="10" xfId="0" applyNumberFormat="1" applyFont="1" applyFill="1" applyBorder="1" applyAlignment="1" applyProtection="1">
      <alignment horizontal="center" vertical="center" shrinkToFit="1"/>
      <protection locked="0"/>
    </xf>
    <xf numFmtId="38" fontId="20" fillId="4" borderId="1" xfId="0" applyNumberFormat="1" applyFont="1" applyFill="1" applyBorder="1" applyAlignment="1" applyProtection="1">
      <alignment horizontal="left" vertical="center" wrapText="1" shrinkToFit="1"/>
      <protection locked="0"/>
    </xf>
    <xf numFmtId="38" fontId="20" fillId="4" borderId="43" xfId="0" applyNumberFormat="1" applyFont="1" applyFill="1" applyBorder="1" applyAlignment="1" applyProtection="1">
      <alignment horizontal="left" vertical="center" wrapText="1" shrinkToFit="1"/>
      <protection locked="0"/>
    </xf>
    <xf numFmtId="38" fontId="22" fillId="6" borderId="54" xfId="0" applyNumberFormat="1" applyFont="1" applyFill="1" applyBorder="1" applyAlignment="1" applyProtection="1">
      <alignment horizontal="center" vertical="center" wrapText="1"/>
    </xf>
    <xf numFmtId="38" fontId="20" fillId="4" borderId="14" xfId="0" applyNumberFormat="1" applyFont="1" applyFill="1" applyBorder="1" applyAlignment="1" applyProtection="1">
      <alignment horizontal="left" vertical="center" wrapText="1" shrinkToFit="1"/>
      <protection locked="0"/>
    </xf>
    <xf numFmtId="38" fontId="20" fillId="4" borderId="54" xfId="0" applyNumberFormat="1" applyFont="1" applyFill="1" applyBorder="1" applyAlignment="1" applyProtection="1">
      <alignment horizontal="left" vertical="center" wrapText="1" shrinkToFit="1"/>
      <protection locked="0"/>
    </xf>
    <xf numFmtId="38" fontId="20" fillId="4" borderId="16" xfId="0" applyNumberFormat="1" applyFont="1" applyFill="1" applyBorder="1" applyAlignment="1" applyProtection="1">
      <alignment horizontal="left" vertical="center" wrapText="1" shrinkToFit="1"/>
      <protection locked="0"/>
    </xf>
    <xf numFmtId="38" fontId="20" fillId="4" borderId="27" xfId="0" applyNumberFormat="1" applyFont="1" applyFill="1" applyBorder="1" applyAlignment="1" applyProtection="1">
      <alignment horizontal="left" vertical="center" wrapText="1" shrinkToFit="1"/>
      <protection locked="0"/>
    </xf>
    <xf numFmtId="38" fontId="20" fillId="4" borderId="21" xfId="0" applyNumberFormat="1" applyFont="1" applyFill="1" applyBorder="1" applyAlignment="1" applyProtection="1">
      <alignment horizontal="left" vertical="center" wrapText="1" shrinkToFit="1"/>
      <protection locked="0"/>
    </xf>
    <xf numFmtId="0" fontId="49" fillId="0" borderId="0" xfId="5" applyFont="1">
      <alignment vertical="center"/>
    </xf>
    <xf numFmtId="0" fontId="13" fillId="0" borderId="0" xfId="5" applyBorder="1" applyProtection="1">
      <alignment vertical="center"/>
    </xf>
    <xf numFmtId="0" fontId="13" fillId="0" borderId="0" xfId="5" applyBorder="1">
      <alignment vertical="center"/>
    </xf>
    <xf numFmtId="0" fontId="12" fillId="0" borderId="0" xfId="5" applyFont="1" applyAlignment="1">
      <alignment horizontal="right" vertical="center"/>
    </xf>
    <xf numFmtId="0" fontId="5" fillId="0" borderId="0" xfId="5" applyFont="1" applyAlignment="1">
      <alignment horizontal="right" vertical="center"/>
    </xf>
    <xf numFmtId="38" fontId="20" fillId="4" borderId="10" xfId="3" applyFont="1" applyFill="1" applyBorder="1" applyAlignment="1" applyProtection="1">
      <alignment vertical="center"/>
      <protection locked="0"/>
    </xf>
    <xf numFmtId="38" fontId="30" fillId="4" borderId="23" xfId="0" applyNumberFormat="1" applyFont="1" applyFill="1" applyBorder="1" applyAlignment="1" applyProtection="1">
      <alignment vertical="center"/>
      <protection locked="0"/>
    </xf>
    <xf numFmtId="38" fontId="30" fillId="4" borderId="7" xfId="0" applyNumberFormat="1" applyFont="1" applyFill="1" applyBorder="1" applyAlignment="1" applyProtection="1">
      <alignment vertical="center"/>
      <protection locked="0"/>
    </xf>
    <xf numFmtId="38" fontId="30" fillId="4" borderId="28" xfId="0" applyNumberFormat="1" applyFont="1" applyFill="1" applyBorder="1" applyAlignment="1" applyProtection="1">
      <alignment vertical="center"/>
      <protection locked="0"/>
    </xf>
    <xf numFmtId="0" fontId="50" fillId="0" borderId="0" xfId="5" applyFont="1" applyAlignment="1">
      <alignment horizontal="right" vertical="center"/>
    </xf>
    <xf numFmtId="0" fontId="51" fillId="0" borderId="0" xfId="0" applyFont="1" applyProtection="1"/>
    <xf numFmtId="0" fontId="51" fillId="0" borderId="0" xfId="0" applyFont="1" applyAlignment="1" applyProtection="1">
      <alignment vertical="top"/>
    </xf>
    <xf numFmtId="38" fontId="22" fillId="0" borderId="29" xfId="0" applyNumberFormat="1" applyFont="1" applyBorder="1" applyAlignment="1">
      <alignment horizontal="center" vertical="center" shrinkToFit="1"/>
    </xf>
    <xf numFmtId="38" fontId="31" fillId="0" borderId="29" xfId="0" applyNumberFormat="1" applyFont="1" applyBorder="1" applyAlignment="1">
      <alignment horizontal="center" vertical="center" shrinkToFit="1"/>
    </xf>
    <xf numFmtId="38" fontId="32" fillId="0" borderId="29" xfId="0" applyNumberFormat="1" applyFont="1" applyBorder="1" applyAlignment="1">
      <alignment horizontal="center" vertical="center" shrinkToFit="1"/>
    </xf>
    <xf numFmtId="38" fontId="20" fillId="4" borderId="10" xfId="0" applyNumberFormat="1" applyFont="1" applyFill="1" applyBorder="1" applyAlignment="1" applyProtection="1">
      <alignment horizontal="right" vertical="center" shrinkToFit="1"/>
      <protection locked="0"/>
    </xf>
    <xf numFmtId="0" fontId="1" fillId="0" borderId="0" xfId="5" applyFont="1">
      <alignment vertical="center"/>
    </xf>
    <xf numFmtId="0" fontId="1" fillId="0" borderId="1" xfId="5" applyFont="1" applyBorder="1" applyAlignment="1">
      <alignment vertical="center" shrinkToFit="1"/>
    </xf>
    <xf numFmtId="0" fontId="45" fillId="0" borderId="1" xfId="5" applyFont="1" applyBorder="1" applyAlignment="1">
      <alignment vertical="center" wrapText="1"/>
    </xf>
    <xf numFmtId="0" fontId="38" fillId="0" borderId="0" xfId="5" applyFont="1">
      <alignment vertical="center"/>
    </xf>
    <xf numFmtId="0" fontId="1" fillId="0" borderId="1" xfId="5" applyFont="1" applyBorder="1" applyAlignment="1">
      <alignment horizontal="center" vertical="center" shrinkToFit="1"/>
    </xf>
    <xf numFmtId="0" fontId="45" fillId="0" borderId="1" xfId="5" applyFont="1" applyBorder="1" applyAlignment="1">
      <alignment horizontal="center" vertical="center" wrapText="1"/>
    </xf>
    <xf numFmtId="0" fontId="13" fillId="0" borderId="51" xfId="5" applyBorder="1" applyProtection="1">
      <alignment vertical="center"/>
      <protection locked="0"/>
    </xf>
    <xf numFmtId="0" fontId="4" fillId="0" borderId="51" xfId="5" applyFont="1" applyBorder="1" applyAlignment="1" applyProtection="1">
      <alignment horizontal="center" vertical="center"/>
      <protection locked="0"/>
    </xf>
    <xf numFmtId="0" fontId="13" fillId="0" borderId="52" xfId="5" applyBorder="1" applyProtection="1">
      <alignment vertical="center"/>
      <protection locked="0"/>
    </xf>
    <xf numFmtId="0" fontId="13" fillId="0" borderId="53" xfId="5" applyBorder="1" applyProtection="1">
      <alignment vertical="center"/>
      <protection locked="0"/>
    </xf>
    <xf numFmtId="0" fontId="2" fillId="0" borderId="53" xfId="5" applyFont="1" applyBorder="1" applyProtection="1">
      <alignment vertical="center"/>
      <protection locked="0"/>
    </xf>
    <xf numFmtId="38" fontId="30" fillId="4" borderId="13" xfId="0" applyNumberFormat="1" applyFont="1" applyFill="1" applyBorder="1" applyAlignment="1" applyProtection="1">
      <alignment horizontal="center" vertical="center"/>
      <protection locked="0"/>
    </xf>
    <xf numFmtId="177" fontId="20" fillId="0" borderId="53" xfId="0" applyNumberFormat="1" applyFont="1" applyFill="1" applyBorder="1" applyAlignment="1">
      <alignment horizontal="right" vertical="center"/>
    </xf>
    <xf numFmtId="10" fontId="20" fillId="4" borderId="10" xfId="4" applyNumberFormat="1" applyFont="1" applyFill="1" applyBorder="1" applyAlignment="1" applyProtection="1">
      <alignment horizontal="right" vertical="center" shrinkToFit="1"/>
      <protection locked="0"/>
    </xf>
    <xf numFmtId="0" fontId="14" fillId="2" borderId="1" xfId="0" applyFont="1" applyFill="1" applyBorder="1" applyAlignment="1" applyProtection="1">
      <alignment horizontal="center" vertical="center" wrapText="1"/>
    </xf>
    <xf numFmtId="0" fontId="36" fillId="0" borderId="0" xfId="0" applyFont="1" applyAlignment="1">
      <alignment horizontal="right" vertical="center" wrapText="1"/>
    </xf>
    <xf numFmtId="179" fontId="39" fillId="6" borderId="18" xfId="0" applyNumberFormat="1" applyFont="1" applyFill="1" applyBorder="1" applyAlignment="1">
      <alignment vertical="center"/>
    </xf>
    <xf numFmtId="0" fontId="40" fillId="0" borderId="48" xfId="0" applyFont="1" applyBorder="1" applyAlignment="1">
      <alignment vertical="center"/>
    </xf>
    <xf numFmtId="0" fontId="18" fillId="0" borderId="0" xfId="0" applyFont="1" applyAlignment="1">
      <alignment vertical="center"/>
    </xf>
    <xf numFmtId="0" fontId="18" fillId="0" borderId="0" xfId="0" applyFont="1" applyAlignment="1" applyProtection="1">
      <alignment horizontal="right"/>
    </xf>
    <xf numFmtId="176" fontId="16" fillId="0" borderId="1" xfId="0" applyNumberFormat="1" applyFont="1" applyFill="1" applyBorder="1" applyAlignment="1" applyProtection="1">
      <alignment horizontal="right" vertical="center"/>
      <protection locked="0"/>
    </xf>
    <xf numFmtId="181" fontId="40" fillId="0" borderId="0" xfId="0" applyNumberFormat="1" applyFont="1" applyAlignment="1" applyProtection="1">
      <alignment horizontal="left"/>
    </xf>
    <xf numFmtId="38" fontId="30" fillId="4" borderId="10" xfId="0" applyNumberFormat="1" applyFont="1" applyFill="1" applyBorder="1" applyAlignment="1" applyProtection="1">
      <alignment horizontal="left" vertical="center"/>
      <protection locked="0"/>
    </xf>
    <xf numFmtId="38" fontId="22" fillId="4" borderId="9" xfId="0" applyNumberFormat="1" applyFont="1" applyFill="1" applyBorder="1" applyAlignment="1" applyProtection="1">
      <alignment horizontal="left" vertical="center" wrapText="1"/>
      <protection locked="0"/>
    </xf>
    <xf numFmtId="176" fontId="44" fillId="0" borderId="16" xfId="0" applyNumberFormat="1" applyFont="1" applyBorder="1" applyAlignment="1" applyProtection="1">
      <alignment vertical="top" wrapText="1"/>
    </xf>
    <xf numFmtId="176" fontId="44" fillId="0" borderId="0" xfId="0" applyNumberFormat="1" applyFont="1" applyBorder="1" applyAlignment="1" applyProtection="1">
      <alignment vertical="top" wrapText="1"/>
    </xf>
    <xf numFmtId="176" fontId="44" fillId="0" borderId="4" xfId="0" applyNumberFormat="1" applyFont="1" applyBorder="1" applyAlignment="1" applyProtection="1">
      <alignment vertical="top" wrapText="1"/>
    </xf>
    <xf numFmtId="0" fontId="16" fillId="0" borderId="3" xfId="0" applyFont="1" applyBorder="1" applyAlignment="1" applyProtection="1">
      <alignment horizontal="center" vertical="center" wrapText="1"/>
    </xf>
    <xf numFmtId="0" fontId="16" fillId="0" borderId="47"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textRotation="255" wrapText="1"/>
    </xf>
    <xf numFmtId="0" fontId="0" fillId="3" borderId="1" xfId="0" applyFill="1" applyBorder="1" applyAlignment="1" applyProtection="1">
      <alignment horizontal="center" vertical="center"/>
    </xf>
    <xf numFmtId="18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50" xfId="5" applyFont="1" applyBorder="1" applyAlignment="1" applyProtection="1">
      <alignment horizontal="center" vertical="center" wrapText="1"/>
    </xf>
    <xf numFmtId="0" fontId="13" fillId="0" borderId="51" xfId="5" applyBorder="1" applyAlignment="1" applyProtection="1">
      <alignment horizontal="center" vertical="center" wrapText="1"/>
    </xf>
    <xf numFmtId="0" fontId="45" fillId="0" borderId="50" xfId="5" applyFont="1" applyBorder="1" applyAlignment="1" applyProtection="1">
      <alignment horizontal="center" vertical="center" wrapText="1" shrinkToFit="1"/>
    </xf>
    <xf numFmtId="0" fontId="46" fillId="0" borderId="51" xfId="5" applyFont="1" applyBorder="1" applyAlignment="1" applyProtection="1">
      <alignment horizontal="center" vertical="center" shrinkToFit="1"/>
    </xf>
    <xf numFmtId="177" fontId="20" fillId="0" borderId="24" xfId="0" applyNumberFormat="1" applyFont="1" applyBorder="1" applyAlignment="1" applyProtection="1">
      <alignment horizontal="center" vertical="center"/>
    </xf>
    <xf numFmtId="177" fontId="20" fillId="0" borderId="13" xfId="0" applyNumberFormat="1" applyFont="1" applyBorder="1" applyAlignment="1" applyProtection="1">
      <alignment horizontal="center" vertical="center"/>
    </xf>
    <xf numFmtId="38" fontId="20" fillId="0" borderId="1" xfId="0" applyNumberFormat="1" applyFont="1" applyBorder="1" applyAlignment="1" applyProtection="1">
      <alignment horizontal="center" vertical="center" wrapText="1"/>
    </xf>
    <xf numFmtId="38" fontId="20" fillId="0" borderId="18" xfId="0" applyNumberFormat="1" applyFont="1" applyFill="1" applyBorder="1" applyAlignment="1" applyProtection="1">
      <alignment horizontal="center" vertical="center"/>
    </xf>
    <xf numFmtId="38" fontId="20" fillId="0" borderId="19" xfId="0" applyNumberFormat="1" applyFont="1" applyFill="1" applyBorder="1" applyAlignment="1" applyProtection="1">
      <alignment horizontal="center" vertical="center"/>
    </xf>
    <xf numFmtId="38" fontId="20" fillId="0" borderId="5" xfId="0" applyNumberFormat="1" applyFont="1" applyBorder="1" applyAlignment="1" applyProtection="1">
      <alignment horizontal="center" vertical="center"/>
    </xf>
    <xf numFmtId="38" fontId="20" fillId="0" borderId="9" xfId="0" applyNumberFormat="1" applyFont="1" applyBorder="1" applyAlignment="1" applyProtection="1">
      <alignment horizontal="center" vertical="center"/>
    </xf>
    <xf numFmtId="38" fontId="20" fillId="0" borderId="6" xfId="0" applyNumberFormat="1" applyFont="1" applyBorder="1" applyAlignment="1" applyProtection="1">
      <alignment horizontal="center" vertical="center"/>
    </xf>
    <xf numFmtId="38" fontId="20" fillId="0" borderId="10" xfId="0" applyNumberFormat="1" applyFont="1" applyBorder="1" applyAlignment="1" applyProtection="1">
      <alignment horizontal="center" vertical="center"/>
    </xf>
    <xf numFmtId="38" fontId="22" fillId="0" borderId="6" xfId="0" applyNumberFormat="1" applyFont="1" applyBorder="1" applyAlignment="1" applyProtection="1">
      <alignment horizontal="center" vertical="center" wrapText="1"/>
    </xf>
    <xf numFmtId="38" fontId="22" fillId="0" borderId="10" xfId="0" applyNumberFormat="1" applyFont="1" applyBorder="1" applyAlignment="1" applyProtection="1">
      <alignment horizontal="center" vertical="center" wrapText="1"/>
    </xf>
    <xf numFmtId="38" fontId="20" fillId="0" borderId="7" xfId="0" applyNumberFormat="1" applyFont="1" applyBorder="1" applyAlignment="1" applyProtection="1">
      <alignment horizontal="center" vertical="center" wrapText="1"/>
    </xf>
    <xf numFmtId="38" fontId="20" fillId="0" borderId="6" xfId="0" applyNumberFormat="1" applyFont="1" applyBorder="1" applyAlignment="1" applyProtection="1">
      <alignment horizontal="center" vertical="center" wrapText="1"/>
    </xf>
    <xf numFmtId="38" fontId="20" fillId="0" borderId="10" xfId="0" applyNumberFormat="1" applyFont="1" applyBorder="1" applyAlignment="1" applyProtection="1">
      <alignment horizontal="center" vertical="center" wrapText="1"/>
    </xf>
    <xf numFmtId="0" fontId="9" fillId="0" borderId="18" xfId="5" applyFont="1" applyBorder="1" applyAlignment="1">
      <alignment horizontal="center" vertical="center"/>
    </xf>
    <xf numFmtId="0" fontId="9" fillId="0" borderId="19" xfId="5" applyFont="1" applyBorder="1" applyAlignment="1">
      <alignment horizontal="center" vertical="center"/>
    </xf>
    <xf numFmtId="0" fontId="13" fillId="0" borderId="19" xfId="5" applyBorder="1" applyAlignment="1">
      <alignment horizontal="center" vertical="center"/>
    </xf>
    <xf numFmtId="177" fontId="20" fillId="0" borderId="50" xfId="0" applyNumberFormat="1" applyFont="1" applyBorder="1" applyAlignment="1">
      <alignment horizontal="center" vertical="center"/>
    </xf>
    <xf numFmtId="177" fontId="20" fillId="0" borderId="52" xfId="0" applyNumberFormat="1" applyFont="1" applyBorder="1" applyAlignment="1">
      <alignment horizontal="center" vertical="center"/>
    </xf>
    <xf numFmtId="38" fontId="30" fillId="0" borderId="23" xfId="0" applyNumberFormat="1" applyFont="1" applyBorder="1" applyAlignment="1">
      <alignment horizontal="center" vertical="center" wrapText="1"/>
    </xf>
    <xf numFmtId="38" fontId="30" fillId="0" borderId="28" xfId="0" applyNumberFormat="1" applyFont="1" applyBorder="1" applyAlignment="1">
      <alignment horizontal="center" vertical="center"/>
    </xf>
    <xf numFmtId="38" fontId="20" fillId="0" borderId="7" xfId="0" applyNumberFormat="1" applyFont="1" applyBorder="1" applyAlignment="1">
      <alignment horizontal="center" vertical="center"/>
    </xf>
    <xf numFmtId="38" fontId="20" fillId="0" borderId="29" xfId="0" applyNumberFormat="1" applyFont="1" applyBorder="1" applyAlignment="1">
      <alignment horizontal="center" vertical="center"/>
    </xf>
    <xf numFmtId="38" fontId="20" fillId="0" borderId="7" xfId="0" applyNumberFormat="1" applyFont="1" applyBorder="1" applyAlignment="1">
      <alignment horizontal="center" vertical="center" wrapText="1"/>
    </xf>
    <xf numFmtId="38" fontId="30" fillId="0" borderId="43" xfId="0" applyNumberFormat="1" applyFont="1" applyBorder="1" applyAlignment="1">
      <alignment horizontal="center" vertical="center" wrapText="1"/>
    </xf>
    <xf numFmtId="38" fontId="30" fillId="0" borderId="35" xfId="0" applyNumberFormat="1" applyFont="1" applyBorder="1" applyAlignment="1">
      <alignment horizontal="center" vertical="center"/>
    </xf>
    <xf numFmtId="38" fontId="30" fillId="0" borderId="6" xfId="0" applyNumberFormat="1" applyFont="1" applyBorder="1" applyAlignment="1">
      <alignment horizontal="center" vertical="center" wrapText="1"/>
    </xf>
    <xf numFmtId="38" fontId="30" fillId="0" borderId="40" xfId="0" applyNumberFormat="1" applyFont="1" applyBorder="1" applyAlignment="1">
      <alignment horizontal="center" vertical="center" wrapText="1"/>
    </xf>
    <xf numFmtId="177" fontId="20" fillId="0" borderId="27" xfId="0" applyNumberFormat="1" applyFont="1" applyFill="1" applyBorder="1" applyAlignment="1" applyProtection="1">
      <alignment horizontal="center" vertical="center"/>
    </xf>
    <xf numFmtId="177" fontId="20" fillId="0" borderId="22" xfId="0" applyNumberFormat="1" applyFont="1" applyFill="1" applyBorder="1" applyAlignment="1" applyProtection="1">
      <alignment horizontal="center" vertical="center"/>
    </xf>
    <xf numFmtId="38" fontId="20" fillId="0" borderId="18" xfId="0" applyNumberFormat="1" applyFont="1" applyBorder="1" applyAlignment="1" applyProtection="1">
      <alignment horizontal="center" vertical="center"/>
    </xf>
    <xf numFmtId="38" fontId="20" fillId="0" borderId="19" xfId="0" applyNumberFormat="1" applyFont="1" applyBorder="1" applyAlignment="1" applyProtection="1">
      <alignment horizontal="center" vertical="center"/>
    </xf>
    <xf numFmtId="38" fontId="20" fillId="0" borderId="23" xfId="0" applyNumberFormat="1" applyFont="1" applyBorder="1" applyAlignment="1" applyProtection="1">
      <alignment horizontal="center" vertical="center"/>
    </xf>
    <xf numFmtId="38" fontId="20" fillId="0" borderId="28" xfId="0" applyNumberFormat="1" applyFont="1" applyBorder="1" applyAlignment="1" applyProtection="1">
      <alignment horizontal="center" vertical="center"/>
    </xf>
    <xf numFmtId="38" fontId="20" fillId="0" borderId="7" xfId="0" applyNumberFormat="1" applyFont="1" applyBorder="1" applyAlignment="1" applyProtection="1">
      <alignment horizontal="center" vertical="center"/>
    </xf>
    <xf numFmtId="38" fontId="20" fillId="0" borderId="29" xfId="0" applyNumberFormat="1" applyFont="1" applyBorder="1" applyAlignment="1" applyProtection="1">
      <alignment horizontal="center" vertical="center"/>
    </xf>
    <xf numFmtId="38" fontId="30" fillId="0" borderId="7" xfId="0" applyNumberFormat="1" applyFont="1" applyBorder="1" applyAlignment="1" applyProtection="1">
      <alignment horizontal="center" vertical="center" wrapText="1"/>
    </xf>
    <xf numFmtId="38" fontId="30" fillId="0" borderId="29" xfId="0" applyNumberFormat="1" applyFont="1" applyBorder="1" applyAlignment="1" applyProtection="1">
      <alignment horizontal="center" vertical="center" wrapText="1"/>
    </xf>
    <xf numFmtId="177" fontId="20" fillId="0" borderId="27" xfId="0" applyNumberFormat="1" applyFont="1" applyBorder="1" applyAlignment="1" applyProtection="1">
      <alignment horizontal="center" vertical="center"/>
    </xf>
    <xf numFmtId="177" fontId="20" fillId="0" borderId="22" xfId="0" applyNumberFormat="1" applyFont="1" applyBorder="1" applyAlignment="1" applyProtection="1">
      <alignment horizontal="center" vertical="center"/>
    </xf>
    <xf numFmtId="38" fontId="20" fillId="0" borderId="23" xfId="0" applyNumberFormat="1" applyFont="1" applyBorder="1" applyAlignment="1" applyProtection="1">
      <alignment horizontal="center" vertical="center" wrapText="1"/>
    </xf>
    <xf numFmtId="38" fontId="20" fillId="0" borderId="28" xfId="0" applyNumberFormat="1" applyFont="1" applyBorder="1" applyAlignment="1" applyProtection="1">
      <alignment horizontal="center" vertical="center" wrapText="1"/>
    </xf>
    <xf numFmtId="38" fontId="20" fillId="0" borderId="29" xfId="0" applyNumberFormat="1" applyFont="1" applyBorder="1" applyAlignment="1" applyProtection="1">
      <alignment horizontal="center" vertical="center" wrapText="1"/>
    </xf>
    <xf numFmtId="38" fontId="20" fillId="0" borderId="24" xfId="0" applyNumberFormat="1" applyFont="1" applyBorder="1" applyAlignment="1" applyProtection="1">
      <alignment horizontal="center" vertical="center"/>
    </xf>
    <xf numFmtId="38" fontId="20" fillId="0" borderId="25" xfId="0" applyNumberFormat="1" applyFont="1" applyBorder="1" applyAlignment="1" applyProtection="1">
      <alignment horizontal="center" vertical="center"/>
    </xf>
    <xf numFmtId="38" fontId="20" fillId="0" borderId="26" xfId="0" applyNumberFormat="1" applyFont="1" applyBorder="1" applyAlignment="1" applyProtection="1">
      <alignment horizontal="center" vertical="center"/>
    </xf>
    <xf numFmtId="38" fontId="20" fillId="0" borderId="30" xfId="0" applyNumberFormat="1" applyFont="1" applyBorder="1" applyAlignment="1" applyProtection="1">
      <alignment horizontal="center" vertical="center"/>
    </xf>
    <xf numFmtId="38" fontId="20" fillId="0" borderId="31" xfId="0" applyNumberFormat="1" applyFont="1" applyBorder="1" applyAlignment="1" applyProtection="1">
      <alignment horizontal="center" vertical="center"/>
    </xf>
    <xf numFmtId="38" fontId="20" fillId="0" borderId="32" xfId="0" applyNumberFormat="1" applyFont="1" applyBorder="1" applyAlignment="1" applyProtection="1">
      <alignment horizontal="center" vertical="center"/>
    </xf>
    <xf numFmtId="38" fontId="20" fillId="0" borderId="6" xfId="0" applyNumberFormat="1" applyFont="1" applyBorder="1" applyAlignment="1" applyProtection="1">
      <alignment horizontal="center" vertical="center" shrinkToFit="1"/>
    </xf>
    <xf numFmtId="38" fontId="20" fillId="0" borderId="40" xfId="0" applyNumberFormat="1" applyFont="1" applyBorder="1" applyAlignment="1" applyProtection="1">
      <alignment horizontal="center" vertical="center" shrinkToFit="1"/>
    </xf>
    <xf numFmtId="0" fontId="13" fillId="0" borderId="52" xfId="5" applyBorder="1" applyAlignment="1" applyProtection="1">
      <alignment horizontal="center" vertical="center" wrapText="1"/>
    </xf>
    <xf numFmtId="38" fontId="20" fillId="0" borderId="6" xfId="0" applyNumberFormat="1" applyFont="1" applyBorder="1" applyAlignment="1">
      <alignment horizontal="center" vertical="center" shrinkToFit="1"/>
    </xf>
    <xf numFmtId="38" fontId="20" fillId="0" borderId="40" xfId="0" applyNumberFormat="1" applyFont="1" applyBorder="1" applyAlignment="1">
      <alignment horizontal="center" vertical="center" shrinkToFit="1"/>
    </xf>
    <xf numFmtId="177" fontId="20" fillId="0" borderId="27" xfId="0" applyNumberFormat="1" applyFont="1" applyFill="1" applyBorder="1" applyAlignment="1">
      <alignment horizontal="center" vertical="center"/>
    </xf>
    <xf numFmtId="177" fontId="20" fillId="0" borderId="22" xfId="0" applyNumberFormat="1" applyFont="1" applyFill="1" applyBorder="1" applyAlignment="1">
      <alignment horizontal="center" vertical="center"/>
    </xf>
    <xf numFmtId="38" fontId="20" fillId="0" borderId="37" xfId="0" applyNumberFormat="1" applyFont="1" applyBorder="1" applyAlignment="1">
      <alignment horizontal="center" vertical="center"/>
    </xf>
    <xf numFmtId="38" fontId="20" fillId="0" borderId="38" xfId="0" applyNumberFormat="1" applyFont="1" applyBorder="1" applyAlignment="1">
      <alignment horizontal="center" vertical="center"/>
    </xf>
    <xf numFmtId="38" fontId="20" fillId="0" borderId="23" xfId="0" applyNumberFormat="1" applyFont="1" applyBorder="1" applyAlignment="1">
      <alignment horizontal="center" vertical="center"/>
    </xf>
    <xf numFmtId="38" fontId="20" fillId="0" borderId="28" xfId="0" applyNumberFormat="1" applyFont="1" applyBorder="1" applyAlignment="1">
      <alignment horizontal="center" vertical="center"/>
    </xf>
    <xf numFmtId="38" fontId="20" fillId="0" borderId="6" xfId="0" applyNumberFormat="1" applyFont="1" applyBorder="1" applyAlignment="1">
      <alignment horizontal="center" vertical="center"/>
    </xf>
    <xf numFmtId="38" fontId="20" fillId="0" borderId="40" xfId="0" applyNumberFormat="1" applyFont="1" applyBorder="1" applyAlignment="1">
      <alignment horizontal="center" vertical="center"/>
    </xf>
    <xf numFmtId="0" fontId="5" fillId="0" borderId="0" xfId="5" applyFont="1">
      <alignment vertical="center"/>
    </xf>
    <xf numFmtId="0" fontId="11" fillId="0" borderId="0" xfId="5" applyFont="1">
      <alignment vertical="center"/>
    </xf>
    <xf numFmtId="177" fontId="20" fillId="0" borderId="8" xfId="0" applyNumberFormat="1" applyFont="1" applyFill="1" applyBorder="1" applyAlignment="1">
      <alignment horizontal="center" vertical="center"/>
    </xf>
    <xf numFmtId="177" fontId="20" fillId="0" borderId="41" xfId="0" applyNumberFormat="1" applyFont="1" applyFill="1" applyBorder="1" applyAlignment="1">
      <alignment horizontal="center" vertical="center"/>
    </xf>
    <xf numFmtId="38" fontId="20" fillId="0" borderId="5" xfId="0" applyNumberFormat="1" applyFont="1" applyBorder="1" applyAlignment="1">
      <alignment horizontal="center" vertical="center"/>
    </xf>
    <xf numFmtId="38" fontId="20" fillId="0" borderId="39" xfId="0" applyNumberFormat="1" applyFont="1" applyBorder="1" applyAlignment="1">
      <alignment horizontal="center" vertical="center"/>
    </xf>
    <xf numFmtId="38" fontId="20" fillId="0" borderId="18" xfId="0" applyNumberFormat="1" applyFont="1" applyBorder="1" applyAlignment="1">
      <alignment horizontal="center" vertical="center"/>
    </xf>
    <xf numFmtId="38" fontId="20" fillId="0" borderId="19" xfId="0" applyNumberFormat="1" applyFont="1" applyBorder="1" applyAlignment="1">
      <alignment horizontal="center" vertical="center"/>
    </xf>
    <xf numFmtId="38" fontId="20" fillId="0" borderId="24" xfId="0" applyNumberFormat="1" applyFont="1" applyBorder="1" applyAlignment="1">
      <alignment horizontal="center" vertical="center" wrapText="1"/>
    </xf>
    <xf numFmtId="38" fontId="20" fillId="0" borderId="25" xfId="0" applyNumberFormat="1" applyFont="1" applyBorder="1" applyAlignment="1">
      <alignment horizontal="center" vertical="center" wrapText="1"/>
    </xf>
    <xf numFmtId="38" fontId="20" fillId="0" borderId="26" xfId="0" applyNumberFormat="1" applyFont="1" applyBorder="1" applyAlignment="1">
      <alignment horizontal="center" vertical="center" wrapText="1"/>
    </xf>
    <xf numFmtId="38" fontId="20" fillId="0" borderId="6" xfId="0" applyNumberFormat="1" applyFont="1" applyBorder="1" applyAlignment="1">
      <alignment horizontal="center" vertical="center" wrapText="1"/>
    </xf>
    <xf numFmtId="38" fontId="20" fillId="0" borderId="40" xfId="0" applyNumberFormat="1" applyFont="1" applyBorder="1" applyAlignment="1">
      <alignment horizontal="center" vertical="center" wrapText="1"/>
    </xf>
    <xf numFmtId="0" fontId="6" fillId="0" borderId="0" xfId="5" applyFont="1">
      <alignment vertical="center"/>
    </xf>
    <xf numFmtId="0" fontId="7" fillId="0" borderId="0" xfId="5" applyFont="1">
      <alignment vertical="center"/>
    </xf>
    <xf numFmtId="38" fontId="20" fillId="0" borderId="32" xfId="0" applyNumberFormat="1" applyFont="1" applyFill="1" applyBorder="1" applyAlignment="1">
      <alignment horizontal="center" vertical="center"/>
    </xf>
    <xf numFmtId="38" fontId="20" fillId="0" borderId="40" xfId="0" applyNumberFormat="1" applyFont="1" applyFill="1" applyBorder="1" applyAlignment="1">
      <alignment horizontal="center" vertical="center"/>
    </xf>
    <xf numFmtId="38" fontId="20" fillId="0" borderId="43" xfId="0" applyNumberFormat="1" applyFont="1" applyBorder="1" applyAlignment="1">
      <alignment horizontal="center" vertical="center"/>
    </xf>
    <xf numFmtId="38" fontId="20" fillId="0" borderId="44" xfId="0" applyNumberFormat="1" applyFont="1" applyBorder="1" applyAlignment="1">
      <alignment horizontal="center" vertical="center"/>
    </xf>
    <xf numFmtId="38" fontId="20" fillId="0" borderId="14" xfId="0" applyNumberFormat="1" applyFont="1" applyFill="1" applyBorder="1" applyAlignment="1">
      <alignment horizontal="left" vertical="center"/>
    </xf>
    <xf numFmtId="38" fontId="20" fillId="0" borderId="2" xfId="0" applyNumberFormat="1" applyFont="1" applyFill="1" applyBorder="1" applyAlignment="1">
      <alignment horizontal="left" vertical="center"/>
    </xf>
  </cellXfs>
  <cellStyles count="16">
    <cellStyle name="Calc Currency (0)" xfId="7" xr:uid="{00000000-0005-0000-0000-000000000000}"/>
    <cellStyle name="Header1" xfId="8" xr:uid="{00000000-0005-0000-0000-000001000000}"/>
    <cellStyle name="Header2" xfId="9" xr:uid="{00000000-0005-0000-0000-000002000000}"/>
    <cellStyle name="Normal_#18-Internet" xfId="10" xr:uid="{00000000-0005-0000-0000-000003000000}"/>
    <cellStyle name="subhead" xfId="11" xr:uid="{00000000-0005-0000-0000-000004000000}"/>
    <cellStyle name="パーセント" xfId="4" builtinId="5"/>
    <cellStyle name="桁区切り" xfId="3" builtinId="6"/>
    <cellStyle name="桁区切り 2" xfId="2" xr:uid="{00000000-0005-0000-0000-000007000000}"/>
    <cellStyle name="標準" xfId="0" builtinId="0"/>
    <cellStyle name="標準 2" xfId="1" xr:uid="{00000000-0005-0000-0000-000009000000}"/>
    <cellStyle name="標準 3" xfId="5" xr:uid="{00000000-0005-0000-0000-00000A000000}"/>
    <cellStyle name="標準 4" xfId="6" xr:uid="{00000000-0005-0000-0000-00000B000000}"/>
    <cellStyle name="標準 5" xfId="12" xr:uid="{00000000-0005-0000-0000-00000C000000}"/>
    <cellStyle name="標準 5 2" xfId="13" xr:uid="{00000000-0005-0000-0000-00000D000000}"/>
    <cellStyle name="標準 5 3" xfId="14" xr:uid="{00000000-0005-0000-0000-00000E000000}"/>
    <cellStyle name="未定義" xfId="15" xr:uid="{00000000-0005-0000-0000-00000F000000}"/>
  </cellStyles>
  <dxfs count="55">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patternType="none">
          <bgColor auto="1"/>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patternType="solid">
          <bgColor rgb="FFCCFFFF"/>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patternType="solid">
          <bgColor theme="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CCFFFF"/>
        </patternFill>
      </fill>
    </dxf>
    <dxf>
      <fill>
        <patternFill>
          <bgColor rgb="FFFF0000"/>
        </patternFill>
      </fill>
    </dxf>
    <dxf>
      <fill>
        <patternFill patternType="solid">
          <bgColor rgb="FFCCFFFF"/>
        </patternFill>
      </fill>
    </dxf>
    <dxf>
      <fill>
        <patternFill>
          <bgColor rgb="FFFF0000"/>
        </patternFill>
      </fill>
    </dxf>
    <dxf>
      <fill>
        <patternFill patternType="solid">
          <bgColor rgb="FFCCFFFF"/>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00B0F0"/>
        </patternFill>
      </fill>
    </dxf>
    <dxf>
      <font>
        <color auto="1"/>
      </font>
      <fill>
        <patternFill>
          <bgColor rgb="FFFF0000"/>
        </patternFill>
      </fill>
    </dxf>
    <dxf>
      <fill>
        <patternFill>
          <bgColor rgb="FFFF0000"/>
        </patternFill>
      </fill>
    </dxf>
  </dxfs>
  <tableStyles count="0" defaultTableStyle="TableStyleMedium2" defaultPivotStyle="PivotStyleMedium9"/>
  <colors>
    <mruColors>
      <color rgb="FFCCFFFF"/>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9524</xdr:colOff>
      <xdr:row>6</xdr:row>
      <xdr:rowOff>9524</xdr:rowOff>
    </xdr:from>
    <xdr:to>
      <xdr:col>17</xdr:col>
      <xdr:colOff>266700</xdr:colOff>
      <xdr:row>25</xdr:row>
      <xdr:rowOff>200025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38824" y="1038224"/>
          <a:ext cx="8696326" cy="3648076"/>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r>
            <a:rPr kumimoji="1" lang="en-US" altLang="ja-JP" sz="1200" b="1">
              <a:solidFill>
                <a:sysClr val="windowText" lastClr="000000"/>
              </a:solidFill>
            </a:rPr>
            <a:t>1.</a:t>
          </a:r>
          <a:r>
            <a:rPr kumimoji="1" lang="ja-JP" altLang="en-US" sz="1200" b="1">
              <a:solidFill>
                <a:sysClr val="windowText" lastClr="000000"/>
              </a:solidFill>
            </a:rPr>
            <a:t>サブテーマ毎、機関毎に</a:t>
          </a:r>
          <a:r>
            <a:rPr kumimoji="1" lang="en-US" altLang="ja-JP" sz="1200" b="1">
              <a:solidFill>
                <a:sysClr val="windowText" lastClr="000000"/>
              </a:solidFill>
            </a:rPr>
            <a:t>1</a:t>
          </a:r>
          <a:r>
            <a:rPr kumimoji="1" lang="ja-JP" altLang="en-US" sz="1200" b="1">
              <a:solidFill>
                <a:sysClr val="windowText" lastClr="000000"/>
              </a:solidFill>
            </a:rPr>
            <a:t>ファイル作成してください。</a:t>
          </a:r>
          <a:endParaRPr kumimoji="1" lang="en-US" altLang="ja-JP" sz="1200" b="1">
            <a:solidFill>
              <a:sysClr val="windowText" lastClr="000000"/>
            </a:solidFill>
          </a:endParaRPr>
        </a:p>
        <a:p>
          <a:pPr algn="l"/>
          <a:r>
            <a:rPr kumimoji="1" lang="en-US" altLang="ja-JP" sz="1200" b="1">
              <a:solidFill>
                <a:sysClr val="windowText" lastClr="000000"/>
              </a:solidFill>
            </a:rPr>
            <a:t>2.</a:t>
          </a:r>
          <a:r>
            <a:rPr kumimoji="1" lang="ja-JP" altLang="en-US" sz="1200" b="1">
              <a:solidFill>
                <a:sysClr val="windowText" lastClr="000000"/>
              </a:solidFill>
            </a:rPr>
            <a:t>サブテーマ番号は、（</a:t>
          </a:r>
          <a:r>
            <a:rPr kumimoji="1" lang="en-US" altLang="ja-JP" sz="1200" b="1">
              <a:solidFill>
                <a:sysClr val="windowText" lastClr="000000"/>
              </a:solidFill>
            </a:rPr>
            <a:t>1</a:t>
          </a:r>
          <a:r>
            <a:rPr kumimoji="1" lang="ja-JP" altLang="en-US" sz="1200" b="1">
              <a:solidFill>
                <a:sysClr val="windowText" lastClr="000000"/>
              </a:solidFill>
            </a:rPr>
            <a:t>）だけでなく、</a:t>
          </a:r>
          <a:r>
            <a:rPr kumimoji="1" lang="ja-JP" altLang="en-US" sz="1200" b="1">
              <a:solidFill>
                <a:srgbClr val="FF0000"/>
              </a:solidFill>
            </a:rPr>
            <a:t>例のように課題番号も記載</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en-US" altLang="ja-JP" sz="1200" b="1">
              <a:solidFill>
                <a:sysClr val="windowText" lastClr="000000"/>
              </a:solidFill>
            </a:rPr>
            <a:t>3.</a:t>
          </a:r>
          <a:r>
            <a:rPr kumimoji="1" lang="ja-JP" altLang="en-US" sz="1200" b="1">
              <a:solidFill>
                <a:sysClr val="windowText" lastClr="000000"/>
              </a:solidFill>
            </a:rPr>
            <a:t>研究機関名は省略せず、正式名称で記載してください。サブテーマ内に研究機関が複数ある場合は、各々、別紙</a:t>
          </a:r>
          <a:r>
            <a:rPr kumimoji="1" lang="en-US" altLang="ja-JP" sz="1200" b="1">
              <a:solidFill>
                <a:sysClr val="windowText" lastClr="000000"/>
              </a:solidFill>
            </a:rPr>
            <a:t>1</a:t>
          </a:r>
          <a:r>
            <a:rPr kumimoji="1" lang="ja-JP" altLang="en-US" sz="1200" b="1">
              <a:solidFill>
                <a:sysClr val="windowText" lastClr="000000"/>
              </a:solidFill>
            </a:rPr>
            <a:t>を作成願います。</a:t>
          </a:r>
          <a:endParaRPr kumimoji="1" lang="en-US" altLang="ja-JP" sz="1200" b="1">
            <a:solidFill>
              <a:sysClr val="windowText" lastClr="000000"/>
            </a:solidFill>
          </a:endParaRPr>
        </a:p>
        <a:p>
          <a:pPr algn="l"/>
          <a:r>
            <a:rPr kumimoji="1" lang="en-US" altLang="ja-JP" sz="1200" b="1">
              <a:solidFill>
                <a:sysClr val="windowText" lastClr="000000"/>
              </a:solidFill>
            </a:rPr>
            <a:t>4.</a:t>
          </a:r>
          <a:r>
            <a:rPr kumimoji="1" lang="ja-JP" altLang="en-US" sz="1200" b="1">
              <a:solidFill>
                <a:sysClr val="windowText" lastClr="000000"/>
              </a:solidFill>
            </a:rPr>
            <a:t>このシートは、行の追加をしないでください。またセル内での改行も禁止します。</a:t>
          </a:r>
          <a:endParaRPr kumimoji="1" lang="en-US" altLang="ja-JP" sz="1200" b="1">
            <a:solidFill>
              <a:sysClr val="windowText" lastClr="000000"/>
            </a:solidFill>
          </a:endParaRPr>
        </a:p>
        <a:p>
          <a:pPr algn="l"/>
          <a:r>
            <a:rPr kumimoji="1" lang="en-US" altLang="ja-JP" sz="1200" b="1">
              <a:solidFill>
                <a:sysClr val="windowText" lastClr="000000"/>
              </a:solidFill>
            </a:rPr>
            <a:t>5.</a:t>
          </a:r>
          <a:r>
            <a:rPr kumimoji="1" lang="ja-JP" altLang="en-US" sz="1200" b="1">
              <a:solidFill>
                <a:sysClr val="windowText" lastClr="000000"/>
              </a:solidFill>
            </a:rPr>
            <a:t>各費目の明細は、各費目名称のシートに記入してください。シートを別ファイルに分割しないでください。また各シートの費目別合計額と合致しているか確認してください。</a:t>
          </a:r>
          <a:endParaRPr kumimoji="1" lang="en-US" altLang="ja-JP" sz="1200" b="1">
            <a:solidFill>
              <a:sysClr val="windowText" lastClr="000000"/>
            </a:solidFill>
          </a:endParaRPr>
        </a:p>
        <a:p>
          <a:pPr algn="l"/>
          <a:r>
            <a:rPr kumimoji="1" lang="en-US" altLang="ja-JP" sz="1200" b="1" u="sng">
              <a:solidFill>
                <a:srgbClr val="FF0000"/>
              </a:solidFill>
            </a:rPr>
            <a:t>6.</a:t>
          </a:r>
          <a:r>
            <a:rPr kumimoji="1" lang="ja-JP" altLang="en-US" sz="1200" b="1" u="sng">
              <a:solidFill>
                <a:srgbClr val="FF0000"/>
              </a:solidFill>
            </a:rPr>
            <a:t>間接経費欄は数式で入力しないでください。</a:t>
          </a:r>
          <a:endParaRPr kumimoji="1" lang="en-US" altLang="ja-JP" sz="1200" b="1" u="sng">
            <a:solidFill>
              <a:srgbClr val="FF0000"/>
            </a:solidFill>
          </a:endParaRPr>
        </a:p>
        <a:p>
          <a:pPr algn="l"/>
          <a:r>
            <a:rPr kumimoji="1" lang="en-US" altLang="ja-JP" sz="1200" b="1">
              <a:solidFill>
                <a:sysClr val="windowText" lastClr="000000"/>
              </a:solidFill>
            </a:rPr>
            <a:t>7.</a:t>
          </a:r>
          <a:r>
            <a:rPr kumimoji="1" lang="ja-JP" altLang="en-US" sz="1200" b="1">
              <a:solidFill>
                <a:srgbClr val="FF0000"/>
              </a:solidFill>
            </a:rPr>
            <a:t>間接経費率</a:t>
          </a:r>
          <a:r>
            <a:rPr kumimoji="1" lang="ja-JP" altLang="en-US" sz="1200" b="1">
              <a:solidFill>
                <a:sysClr val="windowText" lastClr="000000"/>
              </a:solidFill>
            </a:rPr>
            <a:t>は</a:t>
          </a:r>
          <a:r>
            <a:rPr kumimoji="1" lang="en-US" altLang="ja-JP" sz="1200" b="1">
              <a:solidFill>
                <a:sysClr val="windowText" lastClr="000000"/>
              </a:solidFill>
            </a:rPr>
            <a:t>30.0</a:t>
          </a:r>
          <a:r>
            <a:rPr kumimoji="1" lang="ja-JP" altLang="en-US" sz="1200" b="1">
              <a:solidFill>
                <a:sysClr val="windowText" lastClr="000000"/>
              </a:solidFill>
            </a:rPr>
            <a:t>％の場合（</a:t>
          </a:r>
          <a:r>
            <a:rPr kumimoji="1" lang="en-US" altLang="ja-JP" sz="1200" b="1">
              <a:solidFill>
                <a:sysClr val="windowText" lastClr="000000"/>
              </a:solidFill>
            </a:rPr>
            <a:t>29.95</a:t>
          </a:r>
          <a:r>
            <a:rPr kumimoji="1" lang="ja-JP" altLang="en-US" sz="1200" b="1">
              <a:solidFill>
                <a:sysClr val="windowText" lastClr="000000"/>
              </a:solidFill>
            </a:rPr>
            <a:t>％～</a:t>
          </a:r>
          <a:r>
            <a:rPr kumimoji="1" lang="en-US" altLang="ja-JP" sz="1200" b="1">
              <a:solidFill>
                <a:sysClr val="windowText" lastClr="000000"/>
              </a:solidFill>
            </a:rPr>
            <a:t>30</a:t>
          </a:r>
          <a:r>
            <a:rPr kumimoji="1" lang="ja-JP" altLang="en-US" sz="1200" b="1">
              <a:solidFill>
                <a:sysClr val="windowText" lastClr="000000"/>
              </a:solidFill>
            </a:rPr>
            <a:t>％）セルが無色となります。</a:t>
          </a:r>
        </a:p>
        <a:p>
          <a:pPr algn="l"/>
          <a:r>
            <a:rPr kumimoji="1" lang="ja-JP" altLang="en-US" sz="1200" b="1">
              <a:solidFill>
                <a:sysClr val="windowText" lastClr="000000"/>
              </a:solidFill>
            </a:rPr>
            <a:t>「赤：数式が入力されているか、</a:t>
          </a:r>
          <a:r>
            <a:rPr kumimoji="1" lang="en-US" altLang="ja-JP" sz="1200" b="1">
              <a:solidFill>
                <a:sysClr val="windowText" lastClr="000000"/>
              </a:solidFill>
            </a:rPr>
            <a:t>30</a:t>
          </a:r>
          <a:r>
            <a:rPr kumimoji="1" lang="ja-JP" altLang="en-US" sz="1200" b="1">
              <a:solidFill>
                <a:sysClr val="windowText" lastClr="000000"/>
              </a:solidFill>
            </a:rPr>
            <a:t>％を超過しています。」「青：</a:t>
          </a:r>
          <a:r>
            <a:rPr kumimoji="1" lang="en-US" altLang="ja-JP" sz="1200" b="1">
              <a:solidFill>
                <a:sysClr val="windowText" lastClr="000000"/>
              </a:solidFill>
            </a:rPr>
            <a:t>30.0</a:t>
          </a:r>
          <a:r>
            <a:rPr kumimoji="1" lang="ja-JP" altLang="en-US" sz="1200" b="1">
              <a:solidFill>
                <a:sysClr val="windowText" lastClr="000000"/>
              </a:solidFill>
            </a:rPr>
            <a:t>％に満たない値（</a:t>
          </a:r>
          <a:r>
            <a:rPr kumimoji="1" lang="en-US" altLang="ja-JP" sz="1200" b="1">
              <a:solidFill>
                <a:sysClr val="windowText" lastClr="000000"/>
              </a:solidFill>
            </a:rPr>
            <a:t>29.95</a:t>
          </a:r>
          <a:r>
            <a:rPr kumimoji="1" lang="ja-JP" altLang="en-US" sz="1200" b="1">
              <a:solidFill>
                <a:sysClr val="windowText" lastClr="000000"/>
              </a:solidFill>
            </a:rPr>
            <a:t>％未満）です。」</a:t>
          </a:r>
        </a:p>
        <a:p>
          <a:pPr algn="l"/>
          <a:r>
            <a:rPr kumimoji="1" lang="ja-JP" altLang="en-US" sz="1200" b="1" u="sng">
              <a:solidFill>
                <a:srgbClr val="FF0000"/>
              </a:solidFill>
            </a:rPr>
            <a:t>赤色表示セルでの申請は認められません</a:t>
          </a:r>
          <a:r>
            <a:rPr kumimoji="1" lang="ja-JP" altLang="en-US" sz="1200" b="1">
              <a:solidFill>
                <a:sysClr val="windowText" lastClr="000000"/>
              </a:solidFill>
            </a:rPr>
            <a:t>ので修正してください。</a:t>
          </a:r>
        </a:p>
        <a:p>
          <a:pPr algn="l"/>
          <a:r>
            <a:rPr kumimoji="1" lang="ja-JP" altLang="en-US" sz="1200" b="1">
              <a:solidFill>
                <a:sysClr val="windowText" lastClr="000000"/>
              </a:solidFill>
            </a:rPr>
            <a:t>「大学等」に該当する機関で青色表示セルとなっている場合は、間接経費率が</a:t>
          </a:r>
          <a:r>
            <a:rPr kumimoji="1" lang="en-US" altLang="ja-JP" sz="1200" b="1">
              <a:solidFill>
                <a:sysClr val="windowText" lastClr="000000"/>
              </a:solidFill>
            </a:rPr>
            <a:t>29.95</a:t>
          </a:r>
          <a:r>
            <a:rPr kumimoji="1" lang="ja-JP" altLang="en-US" sz="1200" b="1">
              <a:solidFill>
                <a:sysClr val="windowText" lastClr="000000"/>
              </a:solidFill>
            </a:rPr>
            <a:t>％以上となるよう修正するか、間接経費率を</a:t>
          </a:r>
          <a:r>
            <a:rPr kumimoji="1" lang="en-US" altLang="ja-JP" sz="1200" b="1">
              <a:solidFill>
                <a:sysClr val="windowText" lastClr="000000"/>
              </a:solidFill>
            </a:rPr>
            <a:t>29.95</a:t>
          </a:r>
          <a:r>
            <a:rPr kumimoji="1" lang="ja-JP" altLang="en-US" sz="1200" b="1">
              <a:solidFill>
                <a:sysClr val="windowText" lastClr="000000"/>
              </a:solidFill>
            </a:rPr>
            <a:t>％未満とする理由書を提出してください（理由の例：機関の規程等で認めている（要規程等添付）、機関の事務責任者が〇〇という理由で本件認めている（要認可文書添付））。</a:t>
          </a:r>
        </a:p>
        <a:p>
          <a:pPr algn="l"/>
          <a:r>
            <a:rPr kumimoji="1" lang="ja-JP" altLang="en-US" sz="1200" b="1">
              <a:solidFill>
                <a:sysClr val="windowText" lastClr="000000"/>
              </a:solidFill>
            </a:rPr>
            <a:t>かかる理由書に基づき当機構で協議します。</a:t>
          </a:r>
          <a:endParaRPr kumimoji="1" lang="en-US" altLang="ja-JP" sz="1200" b="1">
            <a:solidFill>
              <a:sysClr val="windowText" lastClr="000000"/>
            </a:solidFill>
          </a:endParaRPr>
        </a:p>
        <a:p>
          <a:pPr algn="l"/>
          <a:r>
            <a:rPr kumimoji="1" lang="ja-JP" altLang="en-US" sz="1200" b="1">
              <a:solidFill>
                <a:sysClr val="windowText" lastClr="000000"/>
              </a:solidFill>
            </a:rPr>
            <a:t>「企業等」に該当する機関の場合は青色表示セルのままでも問題ございません。</a:t>
          </a:r>
        </a:p>
        <a:p>
          <a:pPr algn="l"/>
          <a:r>
            <a:rPr kumimoji="1" lang="en-US" altLang="ja-JP" sz="1200" b="1">
              <a:solidFill>
                <a:sysClr val="windowText" lastClr="000000"/>
              </a:solidFill>
            </a:rPr>
            <a:t>8.</a:t>
          </a:r>
          <a:r>
            <a:rPr kumimoji="1" lang="ja-JP" altLang="en-US" sz="1200" b="1">
              <a:solidFill>
                <a:sysClr val="windowText" lastClr="000000"/>
              </a:solidFill>
            </a:rPr>
            <a:t>参画機関の合計額を足し合わせた額が契約上限額の範囲内であることをご確認ください。</a:t>
          </a:r>
          <a:endParaRPr kumimoji="1" lang="ja-JP" altLang="en-US" sz="16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333375</xdr:colOff>
      <xdr:row>5</xdr:row>
      <xdr:rowOff>161924</xdr:rowOff>
    </xdr:from>
    <xdr:to>
      <xdr:col>18</xdr:col>
      <xdr:colOff>200025</xdr:colOff>
      <xdr:row>41</xdr:row>
      <xdr:rowOff>85725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087225" y="1076324"/>
          <a:ext cx="5353050" cy="6448426"/>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品名は具体的に機器名や型式を記入してください。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具体的な使途を記入してください。</a:t>
          </a:r>
          <a:r>
            <a:rPr kumimoji="1" lang="ja-JP" altLang="en-US" sz="1600" b="1">
              <a:solidFill>
                <a:srgbClr val="FF0000"/>
              </a:solidFill>
            </a:rPr>
            <a:t>（空欄は不可。）</a:t>
          </a:r>
          <a:endParaRPr kumimoji="1" lang="en-US" altLang="ja-JP" sz="1600" b="1">
            <a:solidFill>
              <a:srgbClr val="FF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種別ごとに記入し、単価と数量を入れると</a:t>
          </a:r>
          <a:r>
            <a:rPr kumimoji="1" lang="en-US" altLang="ja-JP" sz="1600" b="1">
              <a:solidFill>
                <a:sysClr val="windowText" lastClr="000000"/>
              </a:solidFill>
            </a:rPr>
            <a:t>H</a:t>
          </a:r>
          <a:r>
            <a:rPr kumimoji="1" lang="ja-JP" altLang="en-US" sz="1600" b="1">
              <a:solidFill>
                <a:sysClr val="windowText" lastClr="000000"/>
              </a:solidFill>
            </a:rPr>
            <a:t>列に合計額が算出されます。欄外に種別ごとの合計額、課税</a:t>
          </a:r>
          <a:r>
            <a:rPr kumimoji="1" lang="en-US" altLang="ja-JP" sz="1600" b="1">
              <a:solidFill>
                <a:sysClr val="windowText" lastClr="000000"/>
              </a:solidFill>
            </a:rPr>
            <a:t>/</a:t>
          </a:r>
          <a:r>
            <a:rPr kumimoji="1" lang="ja-JP" altLang="en-US" sz="1600" b="1">
              <a:solidFill>
                <a:sysClr val="windowText" lastClr="000000"/>
              </a:solidFill>
            </a:rPr>
            <a:t>不課税の合計額が算出されます。</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一式で</a:t>
          </a:r>
          <a:r>
            <a:rPr kumimoji="1" lang="en-US" altLang="ja-JP" sz="1600" b="1">
              <a:solidFill>
                <a:sysClr val="windowText" lastClr="000000"/>
              </a:solidFill>
            </a:rPr>
            <a:t>50</a:t>
          </a:r>
          <a:r>
            <a:rPr kumimoji="1" lang="ja-JP" altLang="en-US" sz="1600" b="1">
              <a:solidFill>
                <a:sysClr val="windowText" lastClr="000000"/>
              </a:solidFill>
            </a:rPr>
            <a:t>万円以上の場合は、見積書または積算根拠資料をご提出ください。</a:t>
          </a:r>
          <a:r>
            <a:rPr kumimoji="1" lang="ja-JP" altLang="en-US" sz="1600" b="1">
              <a:solidFill>
                <a:srgbClr val="FF0000"/>
              </a:solidFill>
            </a:rPr>
            <a:t>（必須）</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rgbClr val="FF0000"/>
              </a:solidFill>
            </a:rPr>
            <a:t>免税事業者との取引における消費税区分について、経過措置適用の場合は「不課税（インボイス経過措置適用）」を、経過措置適用外の場合は「不課税」</a:t>
          </a:r>
          <a:r>
            <a:rPr kumimoji="1" lang="ja-JP" altLang="en-US" sz="1600" b="1">
              <a:solidFill>
                <a:sysClr val="windowText" lastClr="000000"/>
              </a:solidFill>
            </a:rPr>
            <a:t>を選択してください。</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ysClr val="windowText" lastClr="000000"/>
              </a:solidFill>
            </a:rPr>
            <a:t>セルが</a:t>
          </a:r>
          <a:r>
            <a:rPr kumimoji="1" lang="ja-JP" altLang="en-US" sz="1600" b="1">
              <a:solidFill>
                <a:srgbClr val="FF0000"/>
              </a:solidFill>
            </a:rPr>
            <a:t>赤く表示される部分は入力エラー</a:t>
          </a:r>
          <a:r>
            <a:rPr kumimoji="1" lang="ja-JP" altLang="en-US" sz="1600" b="1">
              <a:solidFill>
                <a:sysClr val="windowText" lastClr="000000"/>
              </a:solidFill>
            </a:rPr>
            <a:t>です。以下についてご確認の上、エラー表示がない状態でご提出ください。</a:t>
          </a:r>
          <a:br>
            <a:rPr kumimoji="1" lang="en-US" altLang="ja-JP" sz="1600" b="1">
              <a:solidFill>
                <a:sysClr val="windowText" lastClr="000000"/>
              </a:solidFill>
            </a:rPr>
          </a:br>
          <a:r>
            <a:rPr kumimoji="1" lang="ja-JP" altLang="en-US" sz="1600" b="1">
              <a:solidFill>
                <a:sysClr val="windowText" lastClr="000000"/>
              </a:solidFill>
            </a:rPr>
            <a:t>（１）単価が税抜</a:t>
          </a:r>
          <a:r>
            <a:rPr kumimoji="1" lang="en-US" altLang="ja-JP" sz="1600" b="1">
              <a:solidFill>
                <a:srgbClr val="FF0000"/>
              </a:solidFill>
            </a:rPr>
            <a:t>10</a:t>
          </a:r>
          <a:r>
            <a:rPr kumimoji="1" lang="ja-JP" altLang="en-US" sz="1600" b="1">
              <a:solidFill>
                <a:srgbClr val="FF0000"/>
              </a:solidFill>
            </a:rPr>
            <a:t>万円以上</a:t>
          </a:r>
          <a:r>
            <a:rPr kumimoji="1" lang="ja-JP" altLang="en-US" sz="1600" b="1">
              <a:solidFill>
                <a:sysClr val="windowText" lastClr="000000"/>
              </a:solidFill>
            </a:rPr>
            <a:t>の場合、</a:t>
          </a:r>
          <a:r>
            <a:rPr kumimoji="1" lang="ja-JP" altLang="en-US" sz="1600" b="1">
              <a:solidFill>
                <a:srgbClr val="FF0000"/>
              </a:solidFill>
            </a:rPr>
            <a:t>耐用年数が１年以上</a:t>
          </a:r>
          <a:r>
            <a:rPr kumimoji="1" lang="ja-JP" altLang="en-US" sz="1600" b="1">
              <a:solidFill>
                <a:sysClr val="windowText" lastClr="000000"/>
              </a:solidFill>
            </a:rPr>
            <a:t>であれば</a:t>
          </a:r>
          <a:r>
            <a:rPr kumimoji="1" lang="ja-JP" altLang="en-US" sz="1600" b="1">
              <a:solidFill>
                <a:srgbClr val="FF0000"/>
              </a:solidFill>
            </a:rPr>
            <a:t>設備備品費</a:t>
          </a:r>
          <a:r>
            <a:rPr kumimoji="1" lang="ja-JP" altLang="en-US" sz="1600" b="1">
              <a:solidFill>
                <a:sysClr val="windowText" lastClr="000000"/>
              </a:solidFill>
            </a:rPr>
            <a:t>となります。</a:t>
          </a:r>
          <a:r>
            <a:rPr kumimoji="1" lang="ja-JP" altLang="en-US" sz="1600" b="1">
              <a:solidFill>
                <a:srgbClr val="FF0000"/>
              </a:solidFill>
            </a:rPr>
            <a:t>耐用年数が１年未満の場合</a:t>
          </a:r>
          <a:r>
            <a:rPr kumimoji="1" lang="ja-JP" altLang="en-US" sz="1600" b="1">
              <a:solidFill>
                <a:sysClr val="windowText" lastClr="000000"/>
              </a:solidFill>
            </a:rPr>
            <a:t>はチェックを入れた上で</a:t>
          </a:r>
          <a:r>
            <a:rPr kumimoji="1" lang="ja-JP" altLang="en-US" sz="1600" b="1">
              <a:solidFill>
                <a:srgbClr val="FF0000"/>
              </a:solidFill>
            </a:rPr>
            <a:t>消耗品費</a:t>
          </a:r>
          <a:r>
            <a:rPr kumimoji="1" lang="ja-JP" altLang="en-US" sz="1600" b="1">
              <a:solidFill>
                <a:sysClr val="windowText" lastClr="000000"/>
              </a:solidFill>
            </a:rPr>
            <a:t>としてください。</a:t>
          </a:r>
          <a:r>
            <a:rPr kumimoji="1" lang="en-US" altLang="ja-JP" sz="1100" b="1">
              <a:solidFill>
                <a:sysClr val="windowText" lastClr="000000"/>
              </a:solidFill>
            </a:rPr>
            <a:t>※</a:t>
          </a:r>
          <a:r>
            <a:rPr kumimoji="1" lang="ja-JP" altLang="en-US" sz="1100" b="1">
              <a:solidFill>
                <a:sysClr val="windowText" lastClr="000000"/>
              </a:solidFill>
            </a:rPr>
            <a:t>あくまで予算費目上の分類です。実際に備品扱いするかどうかは研究機関ごとの取り扱いに準じてください</a:t>
          </a:r>
          <a:endParaRPr kumimoji="1" lang="en-US" altLang="ja-JP" sz="1100" b="1">
            <a:solidFill>
              <a:sysClr val="windowText" lastClr="000000"/>
            </a:solidFill>
          </a:endParaRPr>
        </a:p>
        <a:p>
          <a:pPr algn="l"/>
          <a:r>
            <a:rPr kumimoji="1" lang="ja-JP" altLang="en-US" sz="1600" b="1">
              <a:solidFill>
                <a:sysClr val="windowText" lastClr="000000"/>
              </a:solidFill>
            </a:rPr>
            <a:t>（２）単価が</a:t>
          </a:r>
          <a:r>
            <a:rPr kumimoji="1" lang="en-US" altLang="ja-JP" sz="1600" b="1">
              <a:solidFill>
                <a:sysClr val="windowText" lastClr="000000"/>
              </a:solidFill>
            </a:rPr>
            <a:t>50</a:t>
          </a:r>
          <a:r>
            <a:rPr kumimoji="1" lang="ja-JP" altLang="en-US" sz="1600" b="1">
              <a:solidFill>
                <a:sysClr val="windowText" lastClr="000000"/>
              </a:solidFill>
            </a:rPr>
            <a:t>万円以上の場合、「</a:t>
          </a:r>
          <a:r>
            <a:rPr kumimoji="1" lang="en-US" altLang="ja-JP" sz="1600" b="1">
              <a:solidFill>
                <a:sysClr val="windowText" lastClr="000000"/>
              </a:solidFill>
            </a:rPr>
            <a:t>4</a:t>
          </a:r>
          <a:r>
            <a:rPr kumimoji="1" lang="ja-JP" altLang="en-US" sz="1600" b="1">
              <a:solidFill>
                <a:sysClr val="windowText" lastClr="000000"/>
              </a:solidFill>
            </a:rPr>
            <a:t>」の通り積算根拠が必須となります。根拠資料に番号を付し、</a:t>
          </a:r>
          <a:r>
            <a:rPr kumimoji="1" lang="en-US" altLang="ja-JP" sz="1600" b="1">
              <a:solidFill>
                <a:sysClr val="windowText" lastClr="000000"/>
              </a:solidFill>
            </a:rPr>
            <a:t>I</a:t>
          </a:r>
          <a:r>
            <a:rPr kumimoji="1" lang="ja-JP" altLang="en-US" sz="1600" b="1">
              <a:solidFill>
                <a:sysClr val="windowText" lastClr="000000"/>
              </a:solidFill>
            </a:rPr>
            <a:t>列に入力してください。</a:t>
          </a:r>
          <a:endParaRPr kumimoji="1" lang="en-US" altLang="ja-JP" sz="1600" b="1">
            <a:solidFill>
              <a:sysClr val="windowText" lastClr="000000"/>
            </a:solidFill>
          </a:endParaRPr>
        </a:p>
        <a:p>
          <a:pPr algn="l"/>
          <a:r>
            <a:rPr kumimoji="1" lang="en-US" altLang="ja-JP" sz="1600" b="1">
              <a:solidFill>
                <a:sysClr val="windowText" lastClr="000000"/>
              </a:solidFill>
            </a:rPr>
            <a:t>7.</a:t>
          </a:r>
          <a:r>
            <a:rPr kumimoji="1" lang="ja-JP" altLang="en-US" sz="1600" b="1">
              <a:solidFill>
                <a:srgbClr val="FF0000"/>
              </a:solidFill>
            </a:rPr>
            <a:t>ソフトウェアのライセンスについては、「その他」費用へ整理してください。</a:t>
          </a:r>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242681</xdr:colOff>
      <xdr:row>2</xdr:row>
      <xdr:rowOff>113885</xdr:rowOff>
    </xdr:from>
    <xdr:to>
      <xdr:col>21</xdr:col>
      <xdr:colOff>262696</xdr:colOff>
      <xdr:row>28</xdr:row>
      <xdr:rowOff>9110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759398" y="486602"/>
          <a:ext cx="7673146" cy="4806812"/>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「種別」は各機関での雇用名称を記入してください。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2.PI</a:t>
          </a:r>
          <a:r>
            <a:rPr kumimoji="1" lang="ja-JP" altLang="en-US" sz="1600" b="1">
              <a:solidFill>
                <a:sysClr val="windowText" lastClr="000000"/>
              </a:solidFill>
            </a:rPr>
            <a:t>人件費制度を利用し、</a:t>
          </a:r>
          <a:r>
            <a:rPr kumimoji="1" lang="en-US" altLang="ja-JP" sz="1600" b="1">
              <a:solidFill>
                <a:sysClr val="windowText" lastClr="000000"/>
              </a:solidFill>
            </a:rPr>
            <a:t>PI</a:t>
          </a:r>
          <a:r>
            <a:rPr kumimoji="1" lang="ja-JP" altLang="en-US" sz="1600" b="1">
              <a:solidFill>
                <a:sysClr val="windowText" lastClr="000000"/>
              </a:solidFill>
            </a:rPr>
            <a:t>の人件費を計上する場合は「人件費区分」を人件費（</a:t>
          </a:r>
          <a:r>
            <a:rPr kumimoji="1" lang="en-US" altLang="ja-JP" sz="1600" b="1">
              <a:solidFill>
                <a:sysClr val="windowText" lastClr="000000"/>
              </a:solidFill>
            </a:rPr>
            <a:t>PI</a:t>
          </a:r>
          <a:r>
            <a:rPr kumimoji="1" lang="ja-JP" altLang="en-US" sz="1600" b="1">
              <a:solidFill>
                <a:sysClr val="windowText" lastClr="000000"/>
              </a:solidFill>
            </a:rPr>
            <a:t>）としてください。なお、</a:t>
          </a:r>
          <a:r>
            <a:rPr kumimoji="1" lang="en-US" altLang="ja-JP" sz="1600" b="1">
              <a:solidFill>
                <a:srgbClr val="FF0000"/>
              </a:solidFill>
            </a:rPr>
            <a:t>PI</a:t>
          </a:r>
          <a:r>
            <a:rPr kumimoji="1" lang="ja-JP" altLang="en-US" sz="1600" b="1">
              <a:solidFill>
                <a:srgbClr val="FF0000"/>
              </a:solidFill>
            </a:rPr>
            <a:t>人件費制度の利用を予定し、まだ</a:t>
          </a:r>
          <a:r>
            <a:rPr kumimoji="1" lang="en-US" altLang="ja-JP" sz="1600" b="1">
              <a:solidFill>
                <a:srgbClr val="FF0000"/>
              </a:solidFill>
            </a:rPr>
            <a:t>ERCA</a:t>
          </a:r>
          <a:r>
            <a:rPr kumimoji="1" lang="ja-JP" altLang="en-US" sz="1600" b="1">
              <a:solidFill>
                <a:srgbClr val="FF0000"/>
              </a:solidFill>
            </a:rPr>
            <a:t>へ機関における体制整備資料を提出していない場合は、提出</a:t>
          </a:r>
          <a:r>
            <a:rPr kumimoji="1" lang="ja-JP" altLang="en-US" sz="1600" b="1">
              <a:solidFill>
                <a:sysClr val="windowText" lastClr="000000"/>
              </a:solidFill>
            </a:rPr>
            <a:t>をお願いいたします。</a:t>
          </a:r>
          <a:br>
            <a:rPr kumimoji="1" lang="en-US" altLang="ja-JP" sz="1600" b="1">
              <a:solidFill>
                <a:sysClr val="windowText" lastClr="000000"/>
              </a:solidFill>
            </a:rPr>
          </a:br>
          <a:r>
            <a:rPr kumimoji="1" lang="en-US" altLang="ja-JP" sz="1600" b="1">
              <a:solidFill>
                <a:sysClr val="windowText" lastClr="000000"/>
              </a:solidFill>
            </a:rPr>
            <a:t>5.</a:t>
          </a:r>
          <a:r>
            <a:rPr kumimoji="1" lang="ja-JP" altLang="en-US" sz="1600" b="1">
              <a:solidFill>
                <a:sysClr val="windowText" lastClr="000000"/>
              </a:solidFill>
            </a:rPr>
            <a:t>「月給」は、社会保険料事業主負担などを含めた</a:t>
          </a:r>
          <a:r>
            <a:rPr kumimoji="1" lang="en-US" altLang="ja-JP" sz="1600" b="1">
              <a:solidFill>
                <a:sysClr val="windowText" lastClr="000000"/>
              </a:solidFill>
            </a:rPr>
            <a:t>1</a:t>
          </a:r>
          <a:r>
            <a:rPr kumimoji="1" lang="ja-JP" altLang="en-US" sz="1600" b="1">
              <a:solidFill>
                <a:sysClr val="windowText" lastClr="000000"/>
              </a:solidFill>
            </a:rPr>
            <a:t>ヵ月の総支給額を入力してください。</a:t>
          </a:r>
          <a:endParaRPr kumimoji="1" lang="en-US" altLang="ja-JP" sz="1600" b="1">
            <a:solidFill>
              <a:sysClr val="windowText" lastClr="000000"/>
            </a:solidFill>
          </a:endParaRPr>
        </a:p>
        <a:p>
          <a:pPr algn="l"/>
          <a:r>
            <a:rPr kumimoji="1" lang="ja-JP" altLang="en-US" sz="1600" b="1">
              <a:solidFill>
                <a:sysClr val="windowText" lastClr="000000"/>
              </a:solidFill>
            </a:rPr>
            <a:t>時給制の場合は、</a:t>
          </a:r>
          <a:r>
            <a:rPr kumimoji="1" lang="en-US" altLang="ja-JP" sz="1600" b="1">
              <a:solidFill>
                <a:sysClr val="windowText" lastClr="000000"/>
              </a:solidFill>
            </a:rPr>
            <a:t>1</a:t>
          </a:r>
          <a:r>
            <a:rPr kumimoji="1" lang="ja-JP" altLang="en-US" sz="1600" b="1">
              <a:solidFill>
                <a:sysClr val="windowText" lastClr="000000"/>
              </a:solidFill>
            </a:rPr>
            <a:t>ヵ月分に換算してください。</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rgbClr val="FF0000"/>
              </a:solidFill>
            </a:rPr>
            <a:t>「支払月数」は</a:t>
          </a:r>
          <a:r>
            <a:rPr kumimoji="1" lang="en-US" altLang="ja-JP" sz="1600" b="1">
              <a:solidFill>
                <a:sysClr val="windowText" lastClr="000000"/>
              </a:solidFill>
            </a:rPr>
            <a:t>1</a:t>
          </a:r>
          <a:r>
            <a:rPr kumimoji="1" lang="ja-JP" altLang="en-US" sz="1600" b="1">
              <a:solidFill>
                <a:sysClr val="windowText" lastClr="000000"/>
              </a:solidFill>
            </a:rPr>
            <a:t>か月単位となりますので、</a:t>
          </a:r>
          <a:r>
            <a:rPr kumimoji="1" lang="ja-JP" altLang="en-US" sz="1600" b="1">
              <a:solidFill>
                <a:srgbClr val="FF0000"/>
              </a:solidFill>
            </a:rPr>
            <a:t>小数点以下の入力はできません</a:t>
          </a:r>
          <a:r>
            <a:rPr kumimoji="1" lang="ja-JP" altLang="en-US" sz="1600" b="1">
              <a:solidFill>
                <a:sysClr val="windowText" lastClr="000000"/>
              </a:solidFill>
            </a:rPr>
            <a:t>。</a:t>
          </a:r>
          <a:endParaRPr kumimoji="1" lang="en-US" altLang="ja-JP" sz="1600" b="1">
            <a:solidFill>
              <a:sysClr val="windowText" lastClr="000000"/>
            </a:solidFill>
          </a:endParaRPr>
        </a:p>
        <a:p>
          <a:pPr algn="l"/>
          <a:r>
            <a:rPr kumimoji="1" lang="en-US" altLang="ja-JP" sz="1600" b="1">
              <a:solidFill>
                <a:sysClr val="windowText" lastClr="000000"/>
              </a:solidFill>
            </a:rPr>
            <a:t>7.</a:t>
          </a:r>
          <a:r>
            <a:rPr kumimoji="1" lang="ja-JP" altLang="en-US" sz="1600" b="1">
              <a:solidFill>
                <a:srgbClr val="FF0000"/>
              </a:solidFill>
            </a:rPr>
            <a:t>「通勤費」「賞与」は雇用期間に係る全体の金額</a:t>
          </a:r>
          <a:r>
            <a:rPr kumimoji="1" lang="ja-JP" altLang="en-US" sz="1600" b="1">
              <a:solidFill>
                <a:sysClr val="windowText" lastClr="000000"/>
              </a:solidFill>
            </a:rPr>
            <a:t>となり月ごとの計上ではありません。</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ysClr val="windowText" lastClr="000000"/>
              </a:solidFill>
            </a:rPr>
            <a:t>エフォート率は小数点第</a:t>
          </a:r>
          <a:r>
            <a:rPr kumimoji="1" lang="en-US" altLang="ja-JP" sz="1600" b="1">
              <a:solidFill>
                <a:sysClr val="windowText" lastClr="000000"/>
              </a:solidFill>
            </a:rPr>
            <a:t>2</a:t>
          </a:r>
          <a:r>
            <a:rPr kumimoji="1" lang="ja-JP" altLang="en-US" sz="1600" b="1">
              <a:solidFill>
                <a:sysClr val="windowText" lastClr="000000"/>
              </a:solidFill>
            </a:rPr>
            <a:t>位までの入力となります。</a:t>
          </a:r>
          <a:endParaRPr kumimoji="1" lang="en-US" altLang="ja-JP" sz="1600" b="1">
            <a:solidFill>
              <a:sysClr val="windowText" lastClr="000000"/>
            </a:solidFill>
          </a:endParaRPr>
        </a:p>
        <a:p>
          <a:pPr algn="l"/>
          <a:r>
            <a:rPr kumimoji="1" lang="en-US" altLang="ja-JP" sz="1600" b="1">
              <a:solidFill>
                <a:sysClr val="windowText" lastClr="000000"/>
              </a:solidFill>
            </a:rPr>
            <a:t>7.</a:t>
          </a:r>
          <a:r>
            <a:rPr kumimoji="1" lang="ja-JP" altLang="en-US" sz="1600" b="1">
              <a:solidFill>
                <a:sysClr val="windowText" lastClr="000000"/>
              </a:solidFill>
            </a:rPr>
            <a:t>人件費の消費税相当額計上対象は、直雇用者です（派遣は除く）。</a:t>
          </a:r>
          <a:endParaRPr kumimoji="1" lang="en-US" altLang="ja-JP" sz="1600" b="1">
            <a:solidFill>
              <a:sysClr val="windowText" lastClr="000000"/>
            </a:solidFill>
          </a:endParaRPr>
        </a:p>
        <a:p>
          <a:pPr algn="l"/>
          <a:r>
            <a:rPr kumimoji="1" lang="ja-JP" altLang="en-US" sz="1600" b="1">
              <a:solidFill>
                <a:sysClr val="windowText" lastClr="000000"/>
              </a:solidFill>
            </a:rPr>
            <a:t>「その他（消費税相当額）」シートに、直雇用者の合計額から通勤費を差し引いた額が入力されます。</a:t>
          </a:r>
          <a:r>
            <a:rPr kumimoji="1" lang="en-US" altLang="ja-JP" sz="1600" b="1">
              <a:solidFill>
                <a:sysClr val="windowText" lastClr="000000"/>
              </a:solidFill>
            </a:rPr>
            <a:t>※</a:t>
          </a:r>
          <a:r>
            <a:rPr kumimoji="1" lang="ja-JP" altLang="en-US" sz="1600" b="1">
              <a:solidFill>
                <a:sysClr val="windowText" lastClr="000000"/>
              </a:solidFill>
            </a:rPr>
            <a:t>不課税対象合計額</a:t>
          </a:r>
          <a:r>
            <a:rPr kumimoji="1" lang="en-US" altLang="ja-JP" sz="1600" b="1">
              <a:solidFill>
                <a:sysClr val="windowText" lastClr="000000"/>
              </a:solidFill>
            </a:rPr>
            <a:t>(</a:t>
          </a:r>
          <a:r>
            <a:rPr kumimoji="1" lang="ja-JP" altLang="en-US" sz="1600" b="1">
              <a:solidFill>
                <a:sysClr val="windowText" lastClr="000000"/>
              </a:solidFill>
            </a:rPr>
            <a:t>セル位置：Ｊ</a:t>
          </a:r>
          <a:r>
            <a:rPr kumimoji="1" lang="en-US" altLang="ja-JP" sz="1600" b="1">
              <a:solidFill>
                <a:sysClr val="windowText" lastClr="000000"/>
              </a:solidFill>
            </a:rPr>
            <a:t>34</a:t>
          </a:r>
          <a:r>
            <a:rPr kumimoji="1" lang="ja-JP" altLang="en-US" sz="1600" b="1">
              <a:solidFill>
                <a:sysClr val="windowText" lastClr="000000"/>
              </a:solidFill>
            </a:rPr>
            <a:t>の数値</a:t>
          </a:r>
          <a:r>
            <a:rPr kumimoji="1" lang="en-US" altLang="ja-JP" sz="1600" b="1">
              <a:solidFill>
                <a:sysClr val="windowText" lastClr="000000"/>
              </a:solidFill>
            </a:rPr>
            <a:t>)</a:t>
          </a:r>
        </a:p>
        <a:p>
          <a:pPr algn="l"/>
          <a:r>
            <a:rPr kumimoji="1" lang="en-US" altLang="ja-JP" sz="1600" b="1">
              <a:solidFill>
                <a:sysClr val="windowText" lastClr="000000"/>
              </a:solidFill>
            </a:rPr>
            <a:t>8.</a:t>
          </a:r>
          <a:r>
            <a:rPr kumimoji="1" lang="ja-JP" altLang="en-US" sz="1600" b="1">
              <a:solidFill>
                <a:sysClr val="windowText" lastClr="000000"/>
              </a:solidFill>
            </a:rPr>
            <a:t>対象の経費を支出しない場合は</a:t>
          </a:r>
          <a:r>
            <a:rPr kumimoji="1" lang="ja-JP" altLang="en-US" sz="1600" b="1">
              <a:solidFill>
                <a:srgbClr val="FF0000"/>
              </a:solidFill>
            </a:rPr>
            <a:t>空欄ではなく「</a:t>
          </a:r>
          <a:r>
            <a:rPr kumimoji="1" lang="en-US" altLang="ja-JP" sz="1600" b="1">
              <a:solidFill>
                <a:srgbClr val="FF0000"/>
              </a:solidFill>
            </a:rPr>
            <a:t>0</a:t>
          </a:r>
          <a:r>
            <a:rPr kumimoji="1" lang="ja-JP" altLang="en-US" sz="1600" b="1">
              <a:solidFill>
                <a:srgbClr val="FF0000"/>
              </a:solidFill>
            </a:rPr>
            <a:t>」を記入</a:t>
          </a:r>
          <a:r>
            <a:rPr kumimoji="1" lang="ja-JP" altLang="en-US" sz="1600" b="1">
              <a:solidFill>
                <a:sysClr val="windowText" lastClr="000000"/>
              </a:solidFill>
            </a:rPr>
            <a:t>してください。</a:t>
          </a:r>
          <a:endParaRPr kumimoji="1" lang="en-US" altLang="ja-JP" sz="16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xdr:row>
      <xdr:rowOff>0</xdr:rowOff>
    </xdr:from>
    <xdr:to>
      <xdr:col>18</xdr:col>
      <xdr:colOff>163513</xdr:colOff>
      <xdr:row>23</xdr:row>
      <xdr:rowOff>41275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724900" y="561975"/>
          <a:ext cx="7707313" cy="36607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提出の際は記載例を削除し、黒字で記入してください。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費目自体に該当する計上が無い場合も、記載例は削除してください。</a:t>
          </a:r>
          <a:endParaRPr kumimoji="1" lang="en-US" altLang="ja-JP" sz="1600" b="1">
            <a:solidFill>
              <a:sysClr val="windowText" lastClr="00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現時点で想定する用務・目的と支払先を記入してください。氏名が未定の場合はＡ、Ｂ等で結構です。</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積算根拠に数値を入力すると</a:t>
          </a:r>
          <a:r>
            <a:rPr kumimoji="1" lang="en-US" altLang="ja-JP" sz="1600" b="1">
              <a:solidFill>
                <a:sysClr val="windowText" lastClr="000000"/>
              </a:solidFill>
            </a:rPr>
            <a:t>F</a:t>
          </a:r>
          <a:r>
            <a:rPr kumimoji="1" lang="ja-JP" altLang="en-US" sz="1600" b="1">
              <a:solidFill>
                <a:sysClr val="windowText" lastClr="000000"/>
              </a:solidFill>
            </a:rPr>
            <a:t>列に合計額が算出されます。</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123825</xdr:colOff>
      <xdr:row>1</xdr:row>
      <xdr:rowOff>28575</xdr:rowOff>
    </xdr:from>
    <xdr:to>
      <xdr:col>19</xdr:col>
      <xdr:colOff>676275</xdr:colOff>
      <xdr:row>35</xdr:row>
      <xdr:rowOff>9525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972800" y="219075"/>
          <a:ext cx="5353050" cy="47148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提出の際は</a:t>
          </a:r>
          <a:r>
            <a:rPr kumimoji="1" lang="ja-JP" altLang="en-US" sz="1600" b="1">
              <a:solidFill>
                <a:srgbClr val="FF0000"/>
              </a:solidFill>
            </a:rPr>
            <a:t>赤いエラーのセルがないことを確認</a:t>
          </a:r>
          <a:r>
            <a:rPr kumimoji="1" lang="ja-JP" altLang="en-US" sz="1600" b="1">
              <a:solidFill>
                <a:sysClr val="windowText" lastClr="000000"/>
              </a:solidFill>
            </a:rPr>
            <a:t>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すべての項目が必須項目です。出張者・出張先等、</a:t>
          </a:r>
          <a:r>
            <a:rPr kumimoji="1" lang="ja-JP" altLang="en-US" sz="1600" b="1">
              <a:solidFill>
                <a:srgbClr val="FF0000"/>
              </a:solidFill>
            </a:rPr>
            <a:t>現時点では確定していない場合も、想定しているものを記入</a:t>
          </a:r>
          <a:r>
            <a:rPr kumimoji="1" lang="ja-JP" altLang="en-US" sz="1600" b="1">
              <a:solidFill>
                <a:sysClr val="windowText" lastClr="000000"/>
              </a:solidFill>
            </a:rPr>
            <a:t>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氏名が「</a:t>
          </a:r>
          <a:r>
            <a:rPr kumimoji="1" lang="en-US" altLang="ja-JP" sz="1600" b="1">
              <a:solidFill>
                <a:srgbClr val="FF0000"/>
              </a:solidFill>
            </a:rPr>
            <a:t>A</a:t>
          </a:r>
          <a:r>
            <a:rPr kumimoji="1" lang="ja-JP" altLang="en-US" sz="1600" b="1">
              <a:solidFill>
                <a:srgbClr val="FF0000"/>
              </a:solidFill>
            </a:rPr>
            <a:t>」や「未定」または雇用予定の場合に「研究員」等、学会参加は予定しているが開催地未定の場合は地名等を「開催地未定」とするなどして必ずご記入ください。</a:t>
          </a:r>
          <a:endParaRPr kumimoji="1" lang="en-US" altLang="ja-JP" sz="1600" b="1">
            <a:solidFill>
              <a:srgbClr val="FF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日帰り（</a:t>
          </a:r>
          <a:r>
            <a:rPr kumimoji="1" lang="en-US" altLang="ja-JP" sz="1600" b="1">
              <a:solidFill>
                <a:sysClr val="windowText" lastClr="000000"/>
              </a:solidFill>
            </a:rPr>
            <a:t>0</a:t>
          </a:r>
          <a:r>
            <a:rPr kumimoji="1" lang="ja-JP" altLang="en-US" sz="1600" b="1">
              <a:solidFill>
                <a:sysClr val="windowText" lastClr="000000"/>
              </a:solidFill>
            </a:rPr>
            <a:t>泊）の場合には「</a:t>
          </a:r>
          <a:r>
            <a:rPr kumimoji="1" lang="en-US" altLang="ja-JP" sz="1600" b="1">
              <a:solidFill>
                <a:sysClr val="windowText" lastClr="000000"/>
              </a:solidFill>
            </a:rPr>
            <a:t>0</a:t>
          </a:r>
          <a:r>
            <a:rPr kumimoji="1" lang="ja-JP" altLang="en-US" sz="1600" b="1">
              <a:solidFill>
                <a:sysClr val="windowText" lastClr="000000"/>
              </a:solidFill>
            </a:rPr>
            <a:t>」を記入してください。なお、</a:t>
          </a:r>
          <a:r>
            <a:rPr kumimoji="1" lang="ja-JP" altLang="en-US" sz="1600" b="1">
              <a:solidFill>
                <a:srgbClr val="FF0000"/>
              </a:solidFill>
            </a:rPr>
            <a:t>日帰りを</a:t>
          </a:r>
          <a:r>
            <a:rPr kumimoji="1" lang="en-US" altLang="ja-JP" sz="1600" b="1">
              <a:solidFill>
                <a:srgbClr val="FF0000"/>
              </a:solidFill>
            </a:rPr>
            <a:t>3</a:t>
          </a:r>
          <a:r>
            <a:rPr kumimoji="1" lang="ja-JP" altLang="en-US" sz="1600" b="1">
              <a:solidFill>
                <a:srgbClr val="FF0000"/>
              </a:solidFill>
            </a:rPr>
            <a:t>回等の場合には「</a:t>
          </a:r>
          <a:r>
            <a:rPr kumimoji="1" lang="en-US" altLang="ja-JP" sz="1600" b="1">
              <a:solidFill>
                <a:srgbClr val="FF0000"/>
              </a:solidFill>
            </a:rPr>
            <a:t>0</a:t>
          </a:r>
          <a:r>
            <a:rPr kumimoji="1" lang="ja-JP" altLang="en-US" sz="1600" b="1">
              <a:solidFill>
                <a:srgbClr val="FF0000"/>
              </a:solidFill>
            </a:rPr>
            <a:t>泊</a:t>
          </a:r>
          <a:r>
            <a:rPr kumimoji="1" lang="en-US" altLang="ja-JP" sz="1600" b="1">
              <a:solidFill>
                <a:srgbClr val="FF0000"/>
              </a:solidFill>
            </a:rPr>
            <a:t>1</a:t>
          </a:r>
          <a:r>
            <a:rPr kumimoji="1" lang="ja-JP" altLang="en-US" sz="1600" b="1">
              <a:solidFill>
                <a:srgbClr val="FF0000"/>
              </a:solidFill>
            </a:rPr>
            <a:t>日、回数＝</a:t>
          </a:r>
          <a:r>
            <a:rPr kumimoji="1" lang="en-US" altLang="ja-JP" sz="1600" b="1">
              <a:solidFill>
                <a:srgbClr val="FF0000"/>
              </a:solidFill>
            </a:rPr>
            <a:t>3</a:t>
          </a:r>
          <a:r>
            <a:rPr kumimoji="1" lang="ja-JP" altLang="en-US" sz="1600" b="1">
              <a:solidFill>
                <a:srgbClr val="FF0000"/>
              </a:solidFill>
            </a:rPr>
            <a:t>回」</a:t>
          </a:r>
          <a:r>
            <a:rPr kumimoji="1" lang="ja-JP" altLang="en-US" sz="1600" b="1">
              <a:solidFill>
                <a:sysClr val="windowText" lastClr="000000"/>
              </a:solidFill>
            </a:rPr>
            <a:t>としてご記入ください。</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出張する個人ごとにご記入ください。複数人が同一旅程で出張を計画する場合、</a:t>
          </a:r>
          <a:r>
            <a:rPr kumimoji="1" lang="ja-JP" altLang="en-US" sz="1600" b="1">
              <a:solidFill>
                <a:srgbClr val="FF0000"/>
              </a:solidFill>
            </a:rPr>
            <a:t>各人ごとに</a:t>
          </a:r>
          <a:r>
            <a:rPr kumimoji="1" lang="en-US" altLang="ja-JP" sz="1600" b="1">
              <a:solidFill>
                <a:srgbClr val="FF0000"/>
              </a:solidFill>
            </a:rPr>
            <a:t>1</a:t>
          </a:r>
          <a:r>
            <a:rPr kumimoji="1" lang="ja-JP" altLang="en-US" sz="1600" b="1">
              <a:solidFill>
                <a:srgbClr val="FF0000"/>
              </a:solidFill>
            </a:rPr>
            <a:t>行記載が必要</a:t>
          </a:r>
          <a:r>
            <a:rPr kumimoji="1" lang="ja-JP" altLang="en-US" sz="1600" b="1">
              <a:solidFill>
                <a:sysClr val="windowText" lastClr="000000"/>
              </a:solidFill>
            </a:rPr>
            <a:t>です。</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p>
        <a:p>
          <a:pPr algn="l"/>
          <a:endParaRPr kumimoji="1" lang="en-US" altLang="ja-JP" sz="16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5</xdr:row>
      <xdr:rowOff>47626</xdr:rowOff>
    </xdr:from>
    <xdr:to>
      <xdr:col>19</xdr:col>
      <xdr:colOff>190500</xdr:colOff>
      <xdr:row>25</xdr:row>
      <xdr:rowOff>57150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363200" y="971551"/>
          <a:ext cx="6981825" cy="3648074"/>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具体的な目的、外注件名を必ず記入してください。また、積算根拠資料の件名と様式に記入する件名は必ず一致させてください。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一式で</a:t>
          </a:r>
          <a:r>
            <a:rPr kumimoji="1" lang="en-US" altLang="ja-JP" sz="1600" b="1" i="0" u="none" strike="noStrike" kern="0" cap="none" spc="0" normalizeH="0" baseline="0" noProof="0">
              <a:ln>
                <a:noFill/>
              </a:ln>
              <a:solidFill>
                <a:srgbClr val="FF0000"/>
              </a:solidFill>
              <a:effectLst/>
              <a:uLnTx/>
              <a:uFillTx/>
              <a:latin typeface="+mn-lt"/>
              <a:ea typeface="+mn-ea"/>
              <a:cs typeface="+mn-cs"/>
            </a:rPr>
            <a:t>50</a:t>
          </a:r>
          <a:r>
            <a:rPr kumimoji="1" lang="ja-JP" altLang="en-US" sz="1600" b="1" i="0" u="none" strike="noStrike" kern="0" cap="none" spc="0" normalizeH="0" baseline="0" noProof="0">
              <a:ln>
                <a:noFill/>
              </a:ln>
              <a:solidFill>
                <a:srgbClr val="FF0000"/>
              </a:solidFill>
              <a:effectLst/>
              <a:uLnTx/>
              <a:uFillTx/>
              <a:latin typeface="+mn-lt"/>
              <a:ea typeface="+mn-ea"/>
              <a:cs typeface="+mn-cs"/>
            </a:rPr>
            <a:t>万円以上の場合は、見積書または積算根拠資料をご提出</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ください。また、上記資料には番号を付し</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I</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列へ記入してください。</a:t>
          </a:r>
          <a:endParaRPr kumimoji="1" lang="en-US" altLang="ja-JP" sz="1600" b="1" i="0" u="none" strike="noStrike" kern="0" cap="none" spc="0" normalizeH="0" baseline="0" noProof="0">
            <a:ln>
              <a:noFill/>
            </a:ln>
            <a:solidFill>
              <a:sysClr val="windowText" lastClr="000000"/>
            </a:solidFill>
            <a:effectLst/>
            <a:uLnTx/>
            <a:uFillTx/>
            <a:latin typeface="+mn-lt"/>
            <a:ea typeface="+mn-ea"/>
            <a:cs typeface="+mn-cs"/>
          </a:endParaRPr>
        </a:p>
        <a:p>
          <a:pPr algn="l"/>
          <a:r>
            <a:rPr kumimoji="1" lang="en-US" altLang="ja-JP" sz="1600" b="1">
              <a:solidFill>
                <a:sysClr val="windowText" lastClr="000000"/>
              </a:solidFill>
            </a:rPr>
            <a:t>3.</a:t>
          </a:r>
          <a:r>
            <a:rPr kumimoji="1" lang="ja-JP" altLang="en-US" sz="1600" b="1">
              <a:solidFill>
                <a:sysClr val="windowText" lastClr="000000"/>
              </a:solidFill>
            </a:rPr>
            <a:t>外注費の合計が直接経費の</a:t>
          </a:r>
          <a:r>
            <a:rPr kumimoji="1" lang="en-US" altLang="ja-JP" sz="1600" b="1">
              <a:solidFill>
                <a:sysClr val="windowText" lastClr="000000"/>
              </a:solidFill>
            </a:rPr>
            <a:t>50</a:t>
          </a:r>
          <a:r>
            <a:rPr kumimoji="1" lang="ja-JP" altLang="en-US" sz="1600" b="1">
              <a:solidFill>
                <a:sysClr val="windowText" lastClr="000000"/>
              </a:solidFill>
            </a:rPr>
            <a:t>％を超えることは原則不可となります。</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委託先について、未定の場合にはその旨記入してください。（空欄不可）</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p>
        <a:p>
          <a:pPr algn="l"/>
          <a:endParaRPr kumimoji="1" lang="en-US" altLang="ja-JP" sz="16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457200</xdr:colOff>
      <xdr:row>5</xdr:row>
      <xdr:rowOff>57150</xdr:rowOff>
    </xdr:from>
    <xdr:to>
      <xdr:col>17</xdr:col>
      <xdr:colOff>504825</xdr:colOff>
      <xdr:row>38</xdr:row>
      <xdr:rowOff>85725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1506200" y="981075"/>
          <a:ext cx="5534025" cy="59912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提出の際は記載例を削除し、黒字で記入してください。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費目自体に該当する計上が無い場合も、記載例は削除してください。</a:t>
          </a:r>
          <a:endParaRPr kumimoji="1" lang="en-US" altLang="ja-JP" sz="1600" b="1">
            <a:solidFill>
              <a:sysClr val="windowText" lastClr="00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種別ごとに具体的な件名、目的を必ず記入してください。</a:t>
          </a:r>
          <a:br>
            <a:rPr kumimoji="1" lang="en-US" altLang="ja-JP" sz="1600" b="1">
              <a:solidFill>
                <a:sysClr val="windowText" lastClr="000000"/>
              </a:solidFill>
            </a:rPr>
          </a:br>
          <a:r>
            <a:rPr kumimoji="1" lang="en-US" altLang="ja-JP" sz="1600" b="1">
              <a:solidFill>
                <a:sysClr val="windowText" lastClr="000000"/>
              </a:solidFill>
            </a:rPr>
            <a:t>4.</a:t>
          </a:r>
          <a:r>
            <a:rPr kumimoji="1" lang="ja-JP" altLang="en-US" sz="1600" b="1">
              <a:solidFill>
                <a:sysClr val="windowText" lastClr="000000"/>
              </a:solidFill>
            </a:rPr>
            <a:t>バイアウト制度を適用する場合は、「種別」の「バイアウト経費」を選択してください。なお、バイアウト制度の利用を予定し、まだ</a:t>
          </a:r>
          <a:r>
            <a:rPr kumimoji="1" lang="en-US" altLang="ja-JP" sz="1600" b="1">
              <a:solidFill>
                <a:sysClr val="windowText" lastClr="000000"/>
              </a:solidFill>
            </a:rPr>
            <a:t>ERCA</a:t>
          </a:r>
          <a:r>
            <a:rPr kumimoji="1" lang="ja-JP" altLang="en-US" sz="1600" b="1">
              <a:solidFill>
                <a:sysClr val="windowText" lastClr="000000"/>
              </a:solidFill>
            </a:rPr>
            <a:t>へ機関における体制整備資料を提出していない場合は、提出をお願いいたします。</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積算根拠に数値を入力すると</a:t>
          </a:r>
          <a:r>
            <a:rPr kumimoji="1" lang="en-US" altLang="ja-JP" sz="1600" b="1">
              <a:solidFill>
                <a:sysClr val="windowText" lastClr="000000"/>
              </a:solidFill>
            </a:rPr>
            <a:t>H</a:t>
          </a:r>
          <a:r>
            <a:rPr kumimoji="1" lang="ja-JP" altLang="en-US" sz="1600" b="1">
              <a:solidFill>
                <a:sysClr val="windowText" lastClr="000000"/>
              </a:solidFill>
            </a:rPr>
            <a:t>列に合計額が算出され、欄外には種別ごとの合計額と不課税対象額の合計が算出されます。</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ysClr val="windowText" lastClr="000000"/>
              </a:solidFill>
            </a:rPr>
            <a:t>一式で</a:t>
          </a:r>
          <a:r>
            <a:rPr kumimoji="1" lang="en-US" altLang="ja-JP" sz="1600" b="1">
              <a:solidFill>
                <a:sysClr val="windowText" lastClr="000000"/>
              </a:solidFill>
            </a:rPr>
            <a:t>50</a:t>
          </a:r>
          <a:r>
            <a:rPr kumimoji="1" lang="ja-JP" altLang="en-US" sz="1600" b="1">
              <a:solidFill>
                <a:sysClr val="windowText" lastClr="000000"/>
              </a:solidFill>
            </a:rPr>
            <a:t>万円以上の場合は、見積書又は積算根拠資料を提出してください。提出する資料には番号を付し、</a:t>
          </a:r>
          <a:r>
            <a:rPr kumimoji="1" lang="en-US" altLang="ja-JP" sz="1600" b="1">
              <a:solidFill>
                <a:sysClr val="windowText" lastClr="000000"/>
              </a:solidFill>
            </a:rPr>
            <a:t>I</a:t>
          </a:r>
          <a:r>
            <a:rPr kumimoji="1" lang="ja-JP" altLang="en-US" sz="1600" b="1">
              <a:solidFill>
                <a:sysClr val="windowText" lastClr="000000"/>
              </a:solidFill>
            </a:rPr>
            <a:t>列に記入してください。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7.</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142875</xdr:rowOff>
    </xdr:from>
    <xdr:to>
      <xdr:col>19</xdr:col>
      <xdr:colOff>128588</xdr:colOff>
      <xdr:row>15</xdr:row>
      <xdr:rowOff>66675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8648700" y="323850"/>
          <a:ext cx="7672388" cy="2571750"/>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rgbClr val="FF0000"/>
              </a:solidFill>
            </a:rPr>
            <a:t>1.</a:t>
          </a:r>
          <a:r>
            <a:rPr kumimoji="1" lang="ja-JP" altLang="en-US" sz="1600" b="1">
              <a:solidFill>
                <a:srgbClr val="FF0000"/>
              </a:solidFill>
            </a:rPr>
            <a:t>各費目で算出された消費税相当額合計が</a:t>
          </a:r>
          <a:r>
            <a:rPr kumimoji="1" lang="en-US" altLang="ja-JP" sz="1600" b="1">
              <a:solidFill>
                <a:srgbClr val="FF0000"/>
              </a:solidFill>
            </a:rPr>
            <a:t>D</a:t>
          </a:r>
          <a:r>
            <a:rPr kumimoji="1" lang="ja-JP" altLang="en-US" sz="1600" b="1">
              <a:solidFill>
                <a:srgbClr val="FF0000"/>
              </a:solidFill>
            </a:rPr>
            <a:t>列に自動入力されます。</a:t>
          </a:r>
          <a:endParaRPr kumimoji="1" lang="en-US" altLang="ja-JP" sz="1600" b="1">
            <a:solidFill>
              <a:srgbClr val="FF0000"/>
            </a:solidFill>
          </a:endParaRPr>
        </a:p>
        <a:p>
          <a:pPr algn="l"/>
          <a:r>
            <a:rPr kumimoji="1" lang="en-US" altLang="ja-JP" sz="1600" b="1">
              <a:solidFill>
                <a:srgbClr val="FF0000"/>
              </a:solidFill>
            </a:rPr>
            <a:t>2.</a:t>
          </a:r>
          <a:r>
            <a:rPr kumimoji="1" lang="ja-JP" altLang="en-US" sz="1600" b="1">
              <a:solidFill>
                <a:srgbClr val="FF0000"/>
              </a:solidFill>
            </a:rPr>
            <a:t>人件費については、「人件費」シートに記載のとおり、直雇用者の合計額から</a:t>
          </a:r>
          <a:endParaRPr kumimoji="1" lang="en-US" altLang="ja-JP" sz="1600" b="1">
            <a:solidFill>
              <a:srgbClr val="FF0000"/>
            </a:solidFill>
          </a:endParaRPr>
        </a:p>
        <a:p>
          <a:pPr algn="l"/>
          <a:r>
            <a:rPr kumimoji="1" lang="ja-JP" altLang="en-US" sz="1600" b="1">
              <a:solidFill>
                <a:srgbClr val="FF0000"/>
              </a:solidFill>
            </a:rPr>
            <a:t>定期代等の通勤費を除いた金額が対象額となります。</a:t>
          </a:r>
        </a:p>
        <a:p>
          <a:pPr algn="l"/>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view="pageBreakPreview" zoomScaleNormal="100" zoomScaleSheetLayoutView="100" workbookViewId="0">
      <selection activeCell="E21" sqref="E21"/>
    </sheetView>
  </sheetViews>
  <sheetFormatPr defaultColWidth="9" defaultRowHeight="13.5"/>
  <cols>
    <col min="1" max="1" width="6.75" style="78" customWidth="1"/>
    <col min="2" max="2" width="13.625" style="78" customWidth="1"/>
    <col min="3" max="3" width="22.75" style="78" customWidth="1"/>
    <col min="4" max="5" width="15" style="78" customWidth="1"/>
    <col min="6" max="6" width="3.375" style="78" customWidth="1"/>
    <col min="7" max="7" width="15" style="78" customWidth="1"/>
    <col min="8" max="8" width="11.375" style="78" customWidth="1"/>
    <col min="9" max="10" width="9" style="78"/>
    <col min="11" max="11" width="12.375" style="78" customWidth="1"/>
    <col min="12" max="12" width="9.75" style="78" bestFit="1" customWidth="1"/>
    <col min="13" max="16384" width="9" style="78"/>
  </cols>
  <sheetData>
    <row r="1" spans="1:7">
      <c r="A1" s="77" t="s">
        <v>95</v>
      </c>
      <c r="E1" s="117">
        <v>2025.4</v>
      </c>
      <c r="F1" s="117"/>
    </row>
    <row r="3" spans="1:7">
      <c r="A3" s="194" t="s">
        <v>23</v>
      </c>
      <c r="B3" s="194"/>
      <c r="C3" s="196" t="s">
        <v>140</v>
      </c>
      <c r="D3" s="196"/>
      <c r="E3" s="196"/>
      <c r="F3" s="123"/>
      <c r="G3" s="80" t="s">
        <v>24</v>
      </c>
    </row>
    <row r="4" spans="1:7">
      <c r="A4" s="194" t="s">
        <v>26</v>
      </c>
      <c r="B4" s="194"/>
      <c r="C4" s="197" t="s">
        <v>141</v>
      </c>
      <c r="D4" s="198"/>
      <c r="E4" s="199"/>
      <c r="F4" s="123"/>
      <c r="G4" s="80" t="s">
        <v>67</v>
      </c>
    </row>
    <row r="5" spans="1:7">
      <c r="A5" s="194" t="s">
        <v>25</v>
      </c>
      <c r="B5" s="194"/>
      <c r="C5" s="196" t="s">
        <v>139</v>
      </c>
      <c r="D5" s="196"/>
      <c r="E5" s="196"/>
      <c r="F5" s="123"/>
      <c r="G5" s="80" t="s">
        <v>70</v>
      </c>
    </row>
    <row r="6" spans="1:7">
      <c r="A6" s="194" t="s">
        <v>87</v>
      </c>
      <c r="B6" s="194"/>
      <c r="C6" s="195">
        <v>1234567890</v>
      </c>
      <c r="D6" s="195"/>
      <c r="E6" s="195"/>
      <c r="F6" s="124"/>
      <c r="G6" s="81" t="s">
        <v>88</v>
      </c>
    </row>
    <row r="7" spans="1:7">
      <c r="E7" s="79" t="s">
        <v>22</v>
      </c>
      <c r="F7" s="79"/>
    </row>
    <row r="8" spans="1:7" ht="16.5" customHeight="1">
      <c r="A8" s="192"/>
      <c r="B8" s="192"/>
      <c r="C8" s="192"/>
      <c r="D8" s="82" t="s">
        <v>108</v>
      </c>
      <c r="E8" s="175" t="s">
        <v>138</v>
      </c>
      <c r="F8" s="125"/>
    </row>
    <row r="9" spans="1:7" ht="14.25" customHeight="1">
      <c r="A9" s="193" t="s">
        <v>11</v>
      </c>
      <c r="B9" s="191" t="s">
        <v>0</v>
      </c>
      <c r="C9" s="83" t="s">
        <v>1</v>
      </c>
      <c r="D9" s="84">
        <f>物品費!H41</f>
        <v>3780000</v>
      </c>
      <c r="E9" s="181">
        <v>5000000</v>
      </c>
      <c r="F9" s="126"/>
    </row>
    <row r="10" spans="1:7" ht="14.25" customHeight="1">
      <c r="A10" s="193"/>
      <c r="B10" s="191"/>
      <c r="C10" s="83" t="s">
        <v>2</v>
      </c>
      <c r="D10" s="84">
        <f>物品費!H42</f>
        <v>3573900</v>
      </c>
      <c r="E10" s="181">
        <v>2580000</v>
      </c>
      <c r="F10" s="126"/>
    </row>
    <row r="11" spans="1:7" ht="14.25" customHeight="1">
      <c r="A11" s="193"/>
      <c r="B11" s="191" t="s">
        <v>3</v>
      </c>
      <c r="C11" s="83" t="s">
        <v>4</v>
      </c>
      <c r="D11" s="84">
        <f>人件費!J31</f>
        <v>4276400</v>
      </c>
      <c r="E11" s="181">
        <v>4276572</v>
      </c>
      <c r="F11" s="126"/>
      <c r="G11" s="102"/>
    </row>
    <row r="12" spans="1:7" ht="14.25" customHeight="1">
      <c r="A12" s="193"/>
      <c r="B12" s="191"/>
      <c r="C12" s="83" t="s">
        <v>93</v>
      </c>
      <c r="D12" s="84">
        <f>人件費!J32</f>
        <v>354980</v>
      </c>
      <c r="E12" s="181">
        <v>357720</v>
      </c>
      <c r="F12" s="126"/>
      <c r="G12" s="103"/>
    </row>
    <row r="13" spans="1:7" ht="14.25" customHeight="1">
      <c r="A13" s="193"/>
      <c r="B13" s="191"/>
      <c r="C13" s="83" t="s">
        <v>5</v>
      </c>
      <c r="D13" s="84">
        <f>謝金!F28</f>
        <v>29000</v>
      </c>
      <c r="E13" s="181">
        <v>17000</v>
      </c>
      <c r="F13" s="126"/>
    </row>
    <row r="14" spans="1:7" ht="14.25" customHeight="1">
      <c r="A14" s="193"/>
      <c r="B14" s="191" t="s">
        <v>6</v>
      </c>
      <c r="C14" s="83" t="s">
        <v>7</v>
      </c>
      <c r="D14" s="84">
        <f>旅費!L38</f>
        <v>150000</v>
      </c>
      <c r="E14" s="181">
        <v>190000</v>
      </c>
      <c r="F14" s="126"/>
    </row>
    <row r="15" spans="1:7" ht="14.25" customHeight="1">
      <c r="A15" s="193"/>
      <c r="B15" s="191"/>
      <c r="C15" s="83" t="s">
        <v>8</v>
      </c>
      <c r="D15" s="84">
        <f>旅費!L37</f>
        <v>290000</v>
      </c>
      <c r="E15" s="181">
        <v>250000</v>
      </c>
      <c r="F15" s="126"/>
    </row>
    <row r="16" spans="1:7" ht="14.25" customHeight="1">
      <c r="A16" s="193"/>
      <c r="B16" s="191"/>
      <c r="C16" s="83" t="s">
        <v>12</v>
      </c>
      <c r="D16" s="84">
        <f>旅費!L36</f>
        <v>0</v>
      </c>
      <c r="E16" s="181">
        <v>0</v>
      </c>
      <c r="F16" s="126"/>
    </row>
    <row r="17" spans="1:14" ht="14.25" customHeight="1">
      <c r="A17" s="193"/>
      <c r="B17" s="191"/>
      <c r="C17" s="83" t="s">
        <v>13</v>
      </c>
      <c r="D17" s="84">
        <f>旅費!L39</f>
        <v>0</v>
      </c>
      <c r="E17" s="181">
        <v>0</v>
      </c>
      <c r="F17" s="126"/>
    </row>
    <row r="18" spans="1:14" ht="14.25" customHeight="1">
      <c r="A18" s="193"/>
      <c r="B18" s="188" t="s">
        <v>9</v>
      </c>
      <c r="C18" s="83" t="s">
        <v>89</v>
      </c>
      <c r="D18" s="84">
        <f>外注費!H25</f>
        <v>1498000</v>
      </c>
      <c r="E18" s="181">
        <v>1500000</v>
      </c>
      <c r="F18" s="126"/>
    </row>
    <row r="19" spans="1:14" ht="14.25" customHeight="1">
      <c r="A19" s="193"/>
      <c r="B19" s="189"/>
      <c r="C19" s="83" t="s">
        <v>14</v>
      </c>
      <c r="D19" s="84">
        <f>その他!H37</f>
        <v>140000</v>
      </c>
      <c r="E19" s="181">
        <v>140000</v>
      </c>
      <c r="F19" s="126"/>
    </row>
    <row r="20" spans="1:14" ht="14.25" customHeight="1">
      <c r="A20" s="193"/>
      <c r="B20" s="189"/>
      <c r="C20" s="83" t="s">
        <v>15</v>
      </c>
      <c r="D20" s="84">
        <f>その他!H38</f>
        <v>0</v>
      </c>
      <c r="E20" s="181">
        <v>0</v>
      </c>
      <c r="F20" s="126"/>
    </row>
    <row r="21" spans="1:14" ht="14.25" customHeight="1">
      <c r="A21" s="193"/>
      <c r="B21" s="189"/>
      <c r="C21" s="83" t="s">
        <v>16</v>
      </c>
      <c r="D21" s="84">
        <f>その他!H39</f>
        <v>60000</v>
      </c>
      <c r="E21" s="181">
        <v>60000</v>
      </c>
      <c r="F21" s="126"/>
    </row>
    <row r="22" spans="1:14" ht="14.25" customHeight="1">
      <c r="A22" s="193"/>
      <c r="B22" s="189"/>
      <c r="C22" s="83" t="s">
        <v>18</v>
      </c>
      <c r="D22" s="84">
        <f>その他!H40</f>
        <v>0</v>
      </c>
      <c r="E22" s="181">
        <v>0</v>
      </c>
      <c r="F22" s="126"/>
    </row>
    <row r="23" spans="1:14" ht="14.25" customHeight="1">
      <c r="A23" s="193"/>
      <c r="B23" s="189"/>
      <c r="C23" s="83" t="s">
        <v>94</v>
      </c>
      <c r="D23" s="84">
        <f>その他!H41</f>
        <v>10000</v>
      </c>
      <c r="E23" s="181">
        <v>10000</v>
      </c>
      <c r="F23" s="126"/>
    </row>
    <row r="24" spans="1:14" ht="14.25" customHeight="1">
      <c r="A24" s="193"/>
      <c r="B24" s="189"/>
      <c r="C24" s="83" t="s">
        <v>17</v>
      </c>
      <c r="D24" s="84">
        <f>その他!H42</f>
        <v>481600</v>
      </c>
      <c r="E24" s="181">
        <v>411600</v>
      </c>
      <c r="F24" s="126"/>
    </row>
    <row r="25" spans="1:14" ht="14.25" customHeight="1">
      <c r="A25" s="193"/>
      <c r="B25" s="190"/>
      <c r="C25" s="85" t="s">
        <v>21</v>
      </c>
      <c r="D25" s="84">
        <f>消費税相当額!G8</f>
        <v>761578</v>
      </c>
      <c r="E25" s="181">
        <v>797029</v>
      </c>
      <c r="F25" s="126"/>
    </row>
    <row r="26" spans="1:14" ht="20.25" customHeight="1" thickBot="1">
      <c r="A26" s="193"/>
      <c r="B26" s="191" t="s">
        <v>19</v>
      </c>
      <c r="C26" s="191"/>
      <c r="D26" s="84">
        <f>SUM(D9:D25)</f>
        <v>15405458</v>
      </c>
      <c r="E26" s="84">
        <f>SUM(E9:E25)</f>
        <v>15589921</v>
      </c>
      <c r="F26" s="126"/>
      <c r="G26" s="86" t="s">
        <v>86</v>
      </c>
    </row>
    <row r="27" spans="1:14" ht="31.5" customHeight="1" thickBot="1">
      <c r="A27" s="191" t="s">
        <v>97</v>
      </c>
      <c r="B27" s="191"/>
      <c r="C27" s="87" t="s">
        <v>20</v>
      </c>
      <c r="D27" s="76">
        <v>4584542</v>
      </c>
      <c r="E27" s="76">
        <v>4675079</v>
      </c>
      <c r="F27" s="126"/>
      <c r="G27" s="88" t="str">
        <f>D8&amp;G26</f>
        <v>2025年度の
間接経費率は</v>
      </c>
      <c r="H27" s="89">
        <f>IF(D27/D26&gt;0.3,ROUNDUP(D27/D26,3),ROUND(D27/D26,3))*100</f>
        <v>29.799999999999997</v>
      </c>
      <c r="I27" s="90" t="s">
        <v>84</v>
      </c>
      <c r="J27" s="91" t="s">
        <v>85</v>
      </c>
      <c r="K27" s="176" t="str">
        <f>E8&amp;G26</f>
        <v>2026年度の
間接経費率は</v>
      </c>
      <c r="L27" s="177">
        <f>IF((E27/E26)&gt;0.3,ROUNDUP(E27/E26,3)*100,ROUND(E27/E26,3)*100)</f>
        <v>30</v>
      </c>
      <c r="M27" s="178" t="s">
        <v>84</v>
      </c>
      <c r="N27" s="179" t="s">
        <v>85</v>
      </c>
    </row>
    <row r="28" spans="1:14" ht="21.75" customHeight="1">
      <c r="A28" s="191" t="s">
        <v>10</v>
      </c>
      <c r="B28" s="191"/>
      <c r="C28" s="191"/>
      <c r="D28" s="92">
        <f>D26+D27</f>
        <v>19990000</v>
      </c>
      <c r="E28" s="92">
        <f>E26+E27</f>
        <v>20265000</v>
      </c>
      <c r="F28" s="127"/>
      <c r="G28" s="93"/>
      <c r="H28" s="94" t="s">
        <v>98</v>
      </c>
      <c r="I28" s="95"/>
      <c r="L28" s="94" t="s">
        <v>98</v>
      </c>
    </row>
    <row r="30" spans="1:14" ht="24">
      <c r="C30" s="78" t="s">
        <v>124</v>
      </c>
      <c r="D30" s="104" t="s">
        <v>106</v>
      </c>
      <c r="E30" s="104" t="s">
        <v>136</v>
      </c>
      <c r="F30" s="128"/>
    </row>
    <row r="31" spans="1:14">
      <c r="C31" s="155" t="s">
        <v>123</v>
      </c>
      <c r="D31" s="105">
        <f>ROUNDUP(D12/D26,3)</f>
        <v>2.4E-2</v>
      </c>
      <c r="E31" s="105">
        <f>ROUNDUP(E12/E26,3)</f>
        <v>2.3E-2</v>
      </c>
      <c r="F31" s="129"/>
    </row>
    <row r="32" spans="1:14" ht="33" customHeight="1">
      <c r="B32" s="180" t="str">
        <f>D8</f>
        <v>2025年度</v>
      </c>
      <c r="C32" s="182">
        <f>ROUNDDOWN(D26*30/100,0)</f>
        <v>4621637</v>
      </c>
      <c r="D32" s="185" t="s">
        <v>99</v>
      </c>
      <c r="E32" s="186"/>
      <c r="F32" s="118"/>
    </row>
    <row r="33" spans="2:6" ht="24">
      <c r="B33" s="180" t="str">
        <f>E8</f>
        <v>2026年度</v>
      </c>
      <c r="C33" s="182">
        <f>ROUNDDOWN(E26*30/100,0)</f>
        <v>4676976</v>
      </c>
      <c r="D33" s="104" t="s">
        <v>107</v>
      </c>
      <c r="E33" s="104" t="s">
        <v>137</v>
      </c>
      <c r="F33" s="128"/>
    </row>
    <row r="34" spans="2:6">
      <c r="C34" s="156" t="s">
        <v>122</v>
      </c>
      <c r="D34" s="105">
        <f>ROUNDUP(D23/D26,3)</f>
        <v>1E-3</v>
      </c>
      <c r="E34" s="105">
        <f>ROUNDUP(E23/E26,3)</f>
        <v>1E-3</v>
      </c>
      <c r="F34" s="129"/>
    </row>
    <row r="35" spans="2:6" ht="37.5" customHeight="1">
      <c r="D35" s="187" t="s">
        <v>100</v>
      </c>
      <c r="E35" s="186"/>
      <c r="F35" s="118"/>
    </row>
  </sheetData>
  <sheetProtection algorithmName="SHA-512" hashValue="k8a75ad7UneTB8JxZhkC68CveiPE7CLVJhW+uzjFM1GQgn8uo8xBGsCdr8xr1+I09N3Tbhq/wMHABoQiAmoEEA==" saltValue="zlR1FQUF9RtcqHft34nOAA==" spinCount="100000" sheet="1" formatColumns="0" formatRows="0" selectLockedCells="1"/>
  <mergeCells count="19">
    <mergeCell ref="A6:B6"/>
    <mergeCell ref="C6:E6"/>
    <mergeCell ref="A3:B3"/>
    <mergeCell ref="A4:B4"/>
    <mergeCell ref="A5:B5"/>
    <mergeCell ref="C3:E3"/>
    <mergeCell ref="C4:E4"/>
    <mergeCell ref="C5:E5"/>
    <mergeCell ref="A8:C8"/>
    <mergeCell ref="A9:A26"/>
    <mergeCell ref="B9:B10"/>
    <mergeCell ref="B11:B13"/>
    <mergeCell ref="B14:B17"/>
    <mergeCell ref="B26:C26"/>
    <mergeCell ref="D32:E32"/>
    <mergeCell ref="D35:E35"/>
    <mergeCell ref="B18:B25"/>
    <mergeCell ref="A28:C28"/>
    <mergeCell ref="A27:B27"/>
  </mergeCells>
  <phoneticPr fontId="15"/>
  <conditionalFormatting sqref="C6:E6">
    <cfRule type="cellIs" dxfId="54" priority="4" operator="between">
      <formula>2000</formula>
      <formula>99999</formula>
    </cfRule>
  </conditionalFormatting>
  <conditionalFormatting sqref="D27:E27">
    <cfRule type="expression" dxfId="53" priority="1">
      <formula>_xlfn.ISFORMULA(D27)=TRUE</formula>
    </cfRule>
    <cfRule type="expression" dxfId="52" priority="2">
      <formula>D27&lt;ROUNDUP(D26*29.95/100,0)</formula>
    </cfRule>
    <cfRule type="expression" dxfId="51" priority="3">
      <formula>D27&gt;ROUNDDOWN(D26*30/100,0)</formula>
    </cfRule>
  </conditionalFormatting>
  <dataValidations count="4">
    <dataValidation type="whole" imeMode="disabled" allowBlank="1" showInputMessage="1" showErrorMessage="1" sqref="C6:F6" xr:uid="{00000000-0002-0000-0000-000000000000}">
      <formula1>0</formula1>
      <formula2>9999999999</formula2>
    </dataValidation>
    <dataValidation type="whole" imeMode="disabled" allowBlank="1" showInputMessage="1" showErrorMessage="1" error="整数でのみ入力可能です_x000a_ROUND関数は使用しないでください" sqref="D27:E27" xr:uid="{CB02731B-9D8B-425E-9032-5650B67DB865}">
      <formula1>0</formula1>
      <formula2>99999999999999900000</formula2>
    </dataValidation>
    <dataValidation type="custom" allowBlank="1" showInputMessage="1" showErrorMessage="1" errorTitle="無効" error="半角英数字か記号（-、Ⅱ）で入力してください。" sqref="C3:F3" xr:uid="{00000000-0002-0000-0000-000001000000}">
      <formula1>AND(COUNT(INDEX(FIND(MID(UPPER(C3)&amp;REPT("*",10),ROW($1:$10),1),"ABCDEFGHIJKLMNOPQRSTUVWXYZⅡ-1234567890"),))=LEN(C3))</formula1>
    </dataValidation>
    <dataValidation type="custom" allowBlank="1" showInputMessage="1" showErrorMessage="1" errorTitle="無効" error="半角英数字か記号（-、Ⅱ、(、)）で入力してください。" sqref="C4:F4" xr:uid="{00000000-0002-0000-0000-000002000000}">
      <formula1>AND(COUNT(INDEX(FIND(MID(UPPER(C4)&amp;REPT("*",20),ROW($1:$20),1),"ABCDEFGHIJKLMNOPQRSTUVWXYZⅡ-()1234567890"),))=LEN(C4))</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horizontalDpi="300" verticalDpi="300" r:id="rId1"/>
  <colBreaks count="1" manualBreakCount="1">
    <brk id="6" max="28"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view="pageBreakPreview" zoomScaleNormal="100" zoomScaleSheetLayoutView="100" workbookViewId="0">
      <selection activeCell="D6" sqref="D6"/>
    </sheetView>
  </sheetViews>
  <sheetFormatPr defaultColWidth="9" defaultRowHeight="13.5"/>
  <cols>
    <col min="1" max="1" width="26.125" style="57" bestFit="1" customWidth="1"/>
    <col min="2" max="2" width="36.125" style="57" bestFit="1" customWidth="1"/>
    <col min="3" max="3" width="13.75" style="57" customWidth="1"/>
    <col min="4" max="4" width="14.375" style="57" customWidth="1"/>
    <col min="5" max="6" width="9" style="57"/>
    <col min="7" max="7" width="13.875" style="57" bestFit="1" customWidth="1"/>
    <col min="8" max="8" width="14" style="57" customWidth="1"/>
    <col min="9" max="16384" width="9" style="57"/>
  </cols>
  <sheetData>
    <row r="1" spans="1:10" ht="14.25">
      <c r="A1" s="54"/>
      <c r="B1" s="54"/>
      <c r="C1" s="55"/>
      <c r="D1" s="54"/>
      <c r="E1" s="54"/>
      <c r="F1" s="54"/>
      <c r="G1" s="54"/>
      <c r="H1" s="56"/>
    </row>
    <row r="2" spans="1:10" ht="15" thickBot="1">
      <c r="A2" s="54" t="s">
        <v>125</v>
      </c>
      <c r="B2" s="54"/>
      <c r="C2" s="55"/>
      <c r="D2" s="54"/>
      <c r="E2" s="54"/>
      <c r="F2" s="54"/>
      <c r="G2" s="54"/>
      <c r="H2" s="58" t="s">
        <v>27</v>
      </c>
    </row>
    <row r="3" spans="1:10" ht="14.25" customHeight="1">
      <c r="A3" s="209" t="s">
        <v>28</v>
      </c>
      <c r="B3" s="211" t="s">
        <v>29</v>
      </c>
      <c r="C3" s="213" t="s">
        <v>36</v>
      </c>
      <c r="D3" s="215" t="s">
        <v>30</v>
      </c>
      <c r="E3" s="215"/>
      <c r="F3" s="215"/>
      <c r="G3" s="216" t="s">
        <v>31</v>
      </c>
      <c r="H3" s="204" t="s">
        <v>32</v>
      </c>
      <c r="I3" s="200" t="s">
        <v>110</v>
      </c>
      <c r="J3" s="202" t="s">
        <v>109</v>
      </c>
    </row>
    <row r="4" spans="1:10" ht="14.25">
      <c r="A4" s="210"/>
      <c r="B4" s="212"/>
      <c r="C4" s="214"/>
      <c r="D4" s="59" t="s">
        <v>33</v>
      </c>
      <c r="E4" s="206" t="s">
        <v>34</v>
      </c>
      <c r="F4" s="206"/>
      <c r="G4" s="217"/>
      <c r="H4" s="205"/>
      <c r="I4" s="201"/>
      <c r="J4" s="203"/>
    </row>
    <row r="5" spans="1:10" ht="14.25">
      <c r="A5" s="38" t="s">
        <v>142</v>
      </c>
      <c r="B5" s="7" t="s">
        <v>146</v>
      </c>
      <c r="C5" s="39" t="s">
        <v>1</v>
      </c>
      <c r="D5" s="40">
        <v>3780000</v>
      </c>
      <c r="E5" s="8">
        <v>1</v>
      </c>
      <c r="F5" s="9" t="s">
        <v>150</v>
      </c>
      <c r="G5" s="96" t="s">
        <v>153</v>
      </c>
      <c r="H5" s="119">
        <f t="shared" ref="H5:H38" si="0">ROUNDDOWN(D5*E5,0)</f>
        <v>3780000</v>
      </c>
      <c r="I5" s="167">
        <v>1</v>
      </c>
      <c r="J5" s="168"/>
    </row>
    <row r="6" spans="1:10" ht="14.25">
      <c r="A6" s="38" t="s">
        <v>143</v>
      </c>
      <c r="B6" s="7" t="s">
        <v>147</v>
      </c>
      <c r="C6" s="39" t="s">
        <v>2</v>
      </c>
      <c r="D6" s="40">
        <v>617500</v>
      </c>
      <c r="E6" s="8">
        <v>4</v>
      </c>
      <c r="F6" s="9" t="s">
        <v>152</v>
      </c>
      <c r="G6" s="96" t="s">
        <v>154</v>
      </c>
      <c r="H6" s="119">
        <f t="shared" si="0"/>
        <v>2470000</v>
      </c>
      <c r="I6" s="167">
        <v>2</v>
      </c>
      <c r="J6" s="168" t="s">
        <v>156</v>
      </c>
    </row>
    <row r="7" spans="1:10" ht="42.75">
      <c r="A7" s="6" t="s">
        <v>144</v>
      </c>
      <c r="B7" s="7" t="s">
        <v>148</v>
      </c>
      <c r="C7" s="39" t="s">
        <v>2</v>
      </c>
      <c r="D7" s="40">
        <v>1100000</v>
      </c>
      <c r="E7" s="8">
        <v>1</v>
      </c>
      <c r="F7" s="9" t="s">
        <v>151</v>
      </c>
      <c r="G7" s="96" t="s">
        <v>155</v>
      </c>
      <c r="H7" s="119">
        <f t="shared" si="0"/>
        <v>1100000</v>
      </c>
      <c r="I7" s="167">
        <v>3</v>
      </c>
      <c r="J7" s="168" t="s">
        <v>156</v>
      </c>
    </row>
    <row r="8" spans="1:10" ht="14.25">
      <c r="A8" s="6" t="s">
        <v>145</v>
      </c>
      <c r="B8" s="7" t="s">
        <v>149</v>
      </c>
      <c r="C8" s="39" t="s">
        <v>2</v>
      </c>
      <c r="D8" s="40">
        <v>3900</v>
      </c>
      <c r="E8" s="8">
        <v>1</v>
      </c>
      <c r="F8" s="9" t="s">
        <v>152</v>
      </c>
      <c r="G8" s="96" t="s">
        <v>153</v>
      </c>
      <c r="H8" s="119">
        <f t="shared" si="0"/>
        <v>3900</v>
      </c>
      <c r="I8" s="167"/>
      <c r="J8" s="168"/>
    </row>
    <row r="9" spans="1:10" ht="14.25">
      <c r="A9" s="6"/>
      <c r="B9" s="7"/>
      <c r="C9" s="39"/>
      <c r="D9" s="40"/>
      <c r="E9" s="8"/>
      <c r="F9" s="9"/>
      <c r="G9" s="96"/>
      <c r="H9" s="119">
        <f t="shared" si="0"/>
        <v>0</v>
      </c>
      <c r="I9" s="167"/>
      <c r="J9" s="168" t="s">
        <v>111</v>
      </c>
    </row>
    <row r="10" spans="1:10" ht="14.25">
      <c r="A10" s="6"/>
      <c r="B10" s="7"/>
      <c r="C10" s="39"/>
      <c r="D10" s="40"/>
      <c r="E10" s="8"/>
      <c r="F10" s="9"/>
      <c r="G10" s="96"/>
      <c r="H10" s="119">
        <f t="shared" si="0"/>
        <v>0</v>
      </c>
      <c r="I10" s="167"/>
      <c r="J10" s="168"/>
    </row>
    <row r="11" spans="1:10" ht="14.25">
      <c r="A11" s="6"/>
      <c r="B11" s="7"/>
      <c r="C11" s="39"/>
      <c r="D11" s="40"/>
      <c r="E11" s="8"/>
      <c r="F11" s="9"/>
      <c r="G11" s="96"/>
      <c r="H11" s="119">
        <f t="shared" ref="H11:H19" si="1">ROUNDDOWN(D11*E11,0)</f>
        <v>0</v>
      </c>
      <c r="I11" s="167"/>
      <c r="J11" s="168"/>
    </row>
    <row r="12" spans="1:10" ht="14.25">
      <c r="A12" s="6"/>
      <c r="B12" s="7"/>
      <c r="C12" s="39"/>
      <c r="D12" s="40"/>
      <c r="E12" s="8"/>
      <c r="F12" s="9"/>
      <c r="G12" s="96"/>
      <c r="H12" s="119">
        <f t="shared" si="1"/>
        <v>0</v>
      </c>
      <c r="I12" s="167"/>
      <c r="J12" s="168"/>
    </row>
    <row r="13" spans="1:10" ht="14.25">
      <c r="A13" s="6"/>
      <c r="B13" s="7"/>
      <c r="C13" s="39"/>
      <c r="D13" s="40"/>
      <c r="E13" s="8"/>
      <c r="F13" s="9"/>
      <c r="G13" s="96"/>
      <c r="H13" s="119">
        <f t="shared" ref="H13:H17" si="2">ROUNDDOWN(D13*E13,0)</f>
        <v>0</v>
      </c>
      <c r="I13" s="167"/>
      <c r="J13" s="168"/>
    </row>
    <row r="14" spans="1:10" ht="14.25">
      <c r="A14" s="6"/>
      <c r="B14" s="7"/>
      <c r="C14" s="39"/>
      <c r="D14" s="40"/>
      <c r="E14" s="8"/>
      <c r="F14" s="9"/>
      <c r="G14" s="96"/>
      <c r="H14" s="119">
        <f t="shared" si="2"/>
        <v>0</v>
      </c>
      <c r="I14" s="167"/>
      <c r="J14" s="168"/>
    </row>
    <row r="15" spans="1:10" ht="14.25">
      <c r="A15" s="6"/>
      <c r="B15" s="7"/>
      <c r="C15" s="39"/>
      <c r="D15" s="40"/>
      <c r="E15" s="8"/>
      <c r="F15" s="9"/>
      <c r="G15" s="96"/>
      <c r="H15" s="119">
        <f t="shared" si="2"/>
        <v>0</v>
      </c>
      <c r="I15" s="167"/>
      <c r="J15" s="168"/>
    </row>
    <row r="16" spans="1:10" ht="14.25">
      <c r="A16" s="6"/>
      <c r="B16" s="7"/>
      <c r="C16" s="39"/>
      <c r="D16" s="40"/>
      <c r="E16" s="8"/>
      <c r="F16" s="9"/>
      <c r="G16" s="96"/>
      <c r="H16" s="119">
        <f t="shared" si="2"/>
        <v>0</v>
      </c>
      <c r="I16" s="167"/>
      <c r="J16" s="168"/>
    </row>
    <row r="17" spans="1:10" ht="14.25">
      <c r="A17" s="6"/>
      <c r="B17" s="7"/>
      <c r="C17" s="39"/>
      <c r="D17" s="40"/>
      <c r="E17" s="8"/>
      <c r="F17" s="9"/>
      <c r="G17" s="96"/>
      <c r="H17" s="119">
        <f t="shared" si="2"/>
        <v>0</v>
      </c>
      <c r="I17" s="167"/>
      <c r="J17" s="168"/>
    </row>
    <row r="18" spans="1:10" ht="14.25">
      <c r="A18" s="6"/>
      <c r="B18" s="7"/>
      <c r="C18" s="39"/>
      <c r="D18" s="40"/>
      <c r="E18" s="8"/>
      <c r="F18" s="9"/>
      <c r="G18" s="96"/>
      <c r="H18" s="119">
        <f t="shared" si="1"/>
        <v>0</v>
      </c>
      <c r="I18" s="167"/>
      <c r="J18" s="168"/>
    </row>
    <row r="19" spans="1:10" ht="14.25">
      <c r="A19" s="6"/>
      <c r="B19" s="7"/>
      <c r="C19" s="39"/>
      <c r="D19" s="40"/>
      <c r="E19" s="8"/>
      <c r="F19" s="9"/>
      <c r="G19" s="96"/>
      <c r="H19" s="119">
        <f t="shared" si="1"/>
        <v>0</v>
      </c>
      <c r="I19" s="167"/>
      <c r="J19" s="168"/>
    </row>
    <row r="20" spans="1:10" ht="14.25">
      <c r="A20" s="6"/>
      <c r="B20" s="7"/>
      <c r="C20" s="39"/>
      <c r="D20" s="40"/>
      <c r="E20" s="8"/>
      <c r="F20" s="9"/>
      <c r="G20" s="96"/>
      <c r="H20" s="119">
        <f t="shared" si="0"/>
        <v>0</v>
      </c>
      <c r="I20" s="167"/>
      <c r="J20" s="168"/>
    </row>
    <row r="21" spans="1:10" ht="14.25">
      <c r="A21" s="6"/>
      <c r="B21" s="7"/>
      <c r="C21" s="39"/>
      <c r="D21" s="40"/>
      <c r="E21" s="8"/>
      <c r="F21" s="9"/>
      <c r="G21" s="96"/>
      <c r="H21" s="119">
        <f t="shared" si="0"/>
        <v>0</v>
      </c>
      <c r="I21" s="167"/>
      <c r="J21" s="168"/>
    </row>
    <row r="22" spans="1:10" ht="14.25">
      <c r="A22" s="6"/>
      <c r="B22" s="7"/>
      <c r="C22" s="39"/>
      <c r="D22" s="40"/>
      <c r="E22" s="8"/>
      <c r="F22" s="9"/>
      <c r="G22" s="96"/>
      <c r="H22" s="119">
        <f t="shared" si="0"/>
        <v>0</v>
      </c>
      <c r="I22" s="167"/>
      <c r="J22" s="168"/>
    </row>
    <row r="23" spans="1:10" ht="14.25">
      <c r="A23" s="6"/>
      <c r="B23" s="7"/>
      <c r="C23" s="39"/>
      <c r="D23" s="40"/>
      <c r="E23" s="8"/>
      <c r="F23" s="9"/>
      <c r="G23" s="96"/>
      <c r="H23" s="119">
        <f t="shared" si="0"/>
        <v>0</v>
      </c>
      <c r="I23" s="167"/>
      <c r="J23" s="168"/>
    </row>
    <row r="24" spans="1:10" ht="14.25">
      <c r="A24" s="6"/>
      <c r="B24" s="7"/>
      <c r="C24" s="39"/>
      <c r="D24" s="40"/>
      <c r="E24" s="8"/>
      <c r="F24" s="9"/>
      <c r="G24" s="96"/>
      <c r="H24" s="119">
        <f t="shared" si="0"/>
        <v>0</v>
      </c>
      <c r="I24" s="167"/>
      <c r="J24" s="168"/>
    </row>
    <row r="25" spans="1:10" ht="14.25">
      <c r="A25" s="6"/>
      <c r="B25" s="7"/>
      <c r="C25" s="39"/>
      <c r="D25" s="40"/>
      <c r="E25" s="8"/>
      <c r="F25" s="9"/>
      <c r="G25" s="96"/>
      <c r="H25" s="119">
        <f t="shared" si="0"/>
        <v>0</v>
      </c>
      <c r="I25" s="167"/>
      <c r="J25" s="168"/>
    </row>
    <row r="26" spans="1:10" ht="14.25">
      <c r="A26" s="6"/>
      <c r="B26" s="7"/>
      <c r="C26" s="39"/>
      <c r="D26" s="40"/>
      <c r="E26" s="8"/>
      <c r="F26" s="9"/>
      <c r="G26" s="96"/>
      <c r="H26" s="119">
        <f t="shared" si="0"/>
        <v>0</v>
      </c>
      <c r="I26" s="167"/>
      <c r="J26" s="168"/>
    </row>
    <row r="27" spans="1:10" ht="14.25">
      <c r="A27" s="6"/>
      <c r="B27" s="7"/>
      <c r="C27" s="39"/>
      <c r="D27" s="40"/>
      <c r="E27" s="8"/>
      <c r="F27" s="9"/>
      <c r="G27" s="96"/>
      <c r="H27" s="119">
        <f t="shared" si="0"/>
        <v>0</v>
      </c>
      <c r="I27" s="167"/>
      <c r="J27" s="168"/>
    </row>
    <row r="28" spans="1:10" ht="14.25">
      <c r="A28" s="6"/>
      <c r="B28" s="7"/>
      <c r="C28" s="39"/>
      <c r="D28" s="40"/>
      <c r="E28" s="8"/>
      <c r="F28" s="9"/>
      <c r="G28" s="96"/>
      <c r="H28" s="119">
        <f t="shared" si="0"/>
        <v>0</v>
      </c>
      <c r="I28" s="167"/>
      <c r="J28" s="168"/>
    </row>
    <row r="29" spans="1:10" ht="14.25">
      <c r="A29" s="6"/>
      <c r="B29" s="7"/>
      <c r="C29" s="39"/>
      <c r="D29" s="40"/>
      <c r="E29" s="8"/>
      <c r="F29" s="9"/>
      <c r="G29" s="96"/>
      <c r="H29" s="119">
        <f t="shared" si="0"/>
        <v>0</v>
      </c>
      <c r="I29" s="167"/>
      <c r="J29" s="168"/>
    </row>
    <row r="30" spans="1:10" ht="14.25">
      <c r="A30" s="6"/>
      <c r="B30" s="7"/>
      <c r="C30" s="39"/>
      <c r="D30" s="40"/>
      <c r="E30" s="8"/>
      <c r="F30" s="9"/>
      <c r="G30" s="96"/>
      <c r="H30" s="119">
        <f t="shared" si="0"/>
        <v>0</v>
      </c>
      <c r="I30" s="167"/>
      <c r="J30" s="168"/>
    </row>
    <row r="31" spans="1:10" ht="14.25">
      <c r="A31" s="6"/>
      <c r="B31" s="7"/>
      <c r="C31" s="39"/>
      <c r="D31" s="40"/>
      <c r="E31" s="8"/>
      <c r="F31" s="9"/>
      <c r="G31" s="96"/>
      <c r="H31" s="119">
        <f t="shared" si="0"/>
        <v>0</v>
      </c>
      <c r="I31" s="167"/>
      <c r="J31" s="168"/>
    </row>
    <row r="32" spans="1:10" ht="14.25">
      <c r="A32" s="6"/>
      <c r="B32" s="7"/>
      <c r="C32" s="39"/>
      <c r="D32" s="40"/>
      <c r="E32" s="8"/>
      <c r="F32" s="9"/>
      <c r="G32" s="96"/>
      <c r="H32" s="119">
        <f t="shared" si="0"/>
        <v>0</v>
      </c>
      <c r="I32" s="167"/>
      <c r="J32" s="168"/>
    </row>
    <row r="33" spans="1:10" ht="14.25">
      <c r="A33" s="6"/>
      <c r="B33" s="7"/>
      <c r="C33" s="39"/>
      <c r="D33" s="40"/>
      <c r="E33" s="8"/>
      <c r="F33" s="9"/>
      <c r="G33" s="96"/>
      <c r="H33" s="119">
        <f t="shared" si="0"/>
        <v>0</v>
      </c>
      <c r="I33" s="167"/>
      <c r="J33" s="168"/>
    </row>
    <row r="34" spans="1:10" ht="14.25">
      <c r="A34" s="6"/>
      <c r="B34" s="7"/>
      <c r="C34" s="39"/>
      <c r="D34" s="40"/>
      <c r="E34" s="8"/>
      <c r="F34" s="9"/>
      <c r="G34" s="96"/>
      <c r="H34" s="119">
        <f t="shared" si="0"/>
        <v>0</v>
      </c>
      <c r="I34" s="167"/>
      <c r="J34" s="168"/>
    </row>
    <row r="35" spans="1:10" ht="14.25">
      <c r="A35" s="6"/>
      <c r="B35" s="7"/>
      <c r="C35" s="39"/>
      <c r="D35" s="40"/>
      <c r="E35" s="8"/>
      <c r="F35" s="9"/>
      <c r="G35" s="96"/>
      <c r="H35" s="119">
        <f t="shared" si="0"/>
        <v>0</v>
      </c>
      <c r="I35" s="167"/>
      <c r="J35" s="168"/>
    </row>
    <row r="36" spans="1:10" ht="14.25">
      <c r="A36" s="6"/>
      <c r="B36" s="7"/>
      <c r="C36" s="39"/>
      <c r="D36" s="40"/>
      <c r="E36" s="8"/>
      <c r="F36" s="9"/>
      <c r="G36" s="96"/>
      <c r="H36" s="119">
        <f t="shared" si="0"/>
        <v>0</v>
      </c>
      <c r="I36" s="167"/>
      <c r="J36" s="168"/>
    </row>
    <row r="37" spans="1:10" ht="14.25">
      <c r="A37" s="11"/>
      <c r="B37" s="7"/>
      <c r="C37" s="39"/>
      <c r="D37" s="40"/>
      <c r="E37" s="8"/>
      <c r="F37" s="9"/>
      <c r="G37" s="96"/>
      <c r="H37" s="119">
        <f t="shared" si="0"/>
        <v>0</v>
      </c>
      <c r="I37" s="167"/>
      <c r="J37" s="168"/>
    </row>
    <row r="38" spans="1:10" ht="15" thickBot="1">
      <c r="A38" s="11"/>
      <c r="B38" s="7"/>
      <c r="C38" s="39"/>
      <c r="D38" s="40"/>
      <c r="E38" s="12"/>
      <c r="F38" s="9"/>
      <c r="G38" s="96"/>
      <c r="H38" s="120">
        <f t="shared" si="0"/>
        <v>0</v>
      </c>
      <c r="I38" s="169"/>
      <c r="J38" s="168"/>
    </row>
    <row r="39" spans="1:10" ht="15" thickBot="1">
      <c r="A39" s="207" t="s">
        <v>35</v>
      </c>
      <c r="B39" s="208"/>
      <c r="C39" s="208"/>
      <c r="D39" s="208"/>
      <c r="E39" s="208"/>
      <c r="F39" s="208"/>
      <c r="G39" s="208"/>
      <c r="H39" s="61">
        <f>SUM(H5:H38)</f>
        <v>7353900</v>
      </c>
    </row>
    <row r="40" spans="1:10" ht="14.25">
      <c r="A40" s="62"/>
      <c r="B40" s="62"/>
      <c r="C40" s="62"/>
      <c r="D40" s="63"/>
      <c r="E40" s="64"/>
      <c r="F40" s="64"/>
      <c r="G40" s="64"/>
      <c r="H40" s="65"/>
    </row>
    <row r="41" spans="1:10">
      <c r="G41" s="57" t="s">
        <v>37</v>
      </c>
      <c r="H41" s="66">
        <f>SUMIF(C5:C38,"設備備品費",H5:H38)</f>
        <v>3780000</v>
      </c>
    </row>
    <row r="42" spans="1:10">
      <c r="G42" s="57" t="s">
        <v>38</v>
      </c>
      <c r="H42" s="66">
        <f>SUMIF(C5:C38,"消耗品費",H5:H38)</f>
        <v>3573900</v>
      </c>
    </row>
    <row r="43" spans="1:10">
      <c r="G43" s="67" t="s">
        <v>39</v>
      </c>
      <c r="H43" s="66">
        <f>SUMIF(G5:G38,"不課税",H5:H38)</f>
        <v>2470000</v>
      </c>
      <c r="I43" s="68" t="s">
        <v>75</v>
      </c>
    </row>
    <row r="44" spans="1:10">
      <c r="G44" s="116" t="s">
        <v>103</v>
      </c>
      <c r="H44" s="66">
        <f>SUMIF(G5:G38,"不課税（インボイス経過措置適用）",H5:H38)</f>
        <v>1100000</v>
      </c>
      <c r="I44" s="68" t="s">
        <v>101</v>
      </c>
    </row>
  </sheetData>
  <sheetProtection algorithmName="SHA-512" hashValue="je619ZpEhqbEob3SQUkwbo0fv4yE1dQ4EpmlPINvqikVL6wRO+cc9P+T4StD4FeANLbARCHNWwdzqC6ar3nj4w==" saltValue="F/HNKujxVLyAbBEfIUp5CA==" spinCount="100000" sheet="1" formatRows="0" selectLockedCells="1"/>
  <mergeCells count="10">
    <mergeCell ref="I3:I4"/>
    <mergeCell ref="J3:J4"/>
    <mergeCell ref="H3:H4"/>
    <mergeCell ref="E4:F4"/>
    <mergeCell ref="A39:G39"/>
    <mergeCell ref="A3:A4"/>
    <mergeCell ref="B3:B4"/>
    <mergeCell ref="C3:C4"/>
    <mergeCell ref="D3:F3"/>
    <mergeCell ref="G3:G4"/>
  </mergeCells>
  <phoneticPr fontId="15"/>
  <conditionalFormatting sqref="B5:B38">
    <cfRule type="expression" dxfId="50" priority="6">
      <formula>A5&lt;&gt;""</formula>
    </cfRule>
  </conditionalFormatting>
  <conditionalFormatting sqref="B5:C38">
    <cfRule type="expression" dxfId="49" priority="1">
      <formula>B5&lt;&gt;""</formula>
    </cfRule>
  </conditionalFormatting>
  <conditionalFormatting sqref="C5:C38">
    <cfRule type="expression" dxfId="48" priority="2">
      <formula>A5&lt;&gt;""</formula>
    </cfRule>
    <cfRule type="expression" dxfId="47" priority="11">
      <formula>J5="○"</formula>
    </cfRule>
    <cfRule type="expression" dxfId="46" priority="12">
      <formula>C5="設備備品費"</formula>
    </cfRule>
    <cfRule type="expression" dxfId="45" priority="13">
      <formula>D5&gt;=110000</formula>
    </cfRule>
  </conditionalFormatting>
  <conditionalFormatting sqref="D5:D38">
    <cfRule type="expression" dxfId="44" priority="14">
      <formula>I5&lt;&gt;""</formula>
    </cfRule>
    <cfRule type="expression" dxfId="43" priority="15">
      <formula>D5&gt;=500000</formula>
    </cfRule>
  </conditionalFormatting>
  <conditionalFormatting sqref="G5:G38">
    <cfRule type="expression" dxfId="42" priority="3">
      <formula>G5&lt;&gt;""</formula>
    </cfRule>
    <cfRule type="expression" dxfId="41" priority="4">
      <formula>A5&lt;&gt;""</formula>
    </cfRule>
  </conditionalFormatting>
  <conditionalFormatting sqref="I5:I38">
    <cfRule type="expression" dxfId="40" priority="16">
      <formula>I5&lt;&gt;""</formula>
    </cfRule>
    <cfRule type="expression" dxfId="39" priority="17">
      <formula>D5&gt;=500000</formula>
    </cfRule>
  </conditionalFormatting>
  <conditionalFormatting sqref="J5:J38">
    <cfRule type="expression" dxfId="38" priority="7">
      <formula>AND(C5="設備備品費",J5="○")</formula>
    </cfRule>
    <cfRule type="expression" dxfId="37" priority="8">
      <formula>C5="設備備品費"</formula>
    </cfRule>
    <cfRule type="expression" dxfId="36" priority="9">
      <formula>J5="○"</formula>
    </cfRule>
    <cfRule type="expression" dxfId="35" priority="10">
      <formula>D5&gt;=110000</formula>
    </cfRule>
  </conditionalFormatting>
  <dataValidations count="5">
    <dataValidation type="list" allowBlank="1" showInputMessage="1" showErrorMessage="1" errorTitle="プルダウン" error="プルダウンから選択してください。" sqref="F5:F38" xr:uid="{00000000-0002-0000-0100-000000000000}">
      <formula1>"選択してください,個,点,台,式,件"</formula1>
    </dataValidation>
    <dataValidation type="list" allowBlank="1" showInputMessage="1" showErrorMessage="1" errorTitle="プルダウン" error="プルダウンから選択してください。" sqref="C5:C38" xr:uid="{00000000-0002-0000-0100-000001000000}">
      <formula1>",設備備品費,消耗品費,"</formula1>
    </dataValidation>
    <dataValidation type="list" allowBlank="1" showInputMessage="1" showErrorMessage="1" errorTitle="プルダウン" error="プルダウンから選択してください。" sqref="G5:G38" xr:uid="{00000000-0002-0000-0100-000002000000}">
      <formula1>"税込（課税）,不課税,不課税（インボイス経過措置適用）"</formula1>
    </dataValidation>
    <dataValidation imeMode="disabled" allowBlank="1" showInputMessage="1" showErrorMessage="1" sqref="D5:E38" xr:uid="{00000000-0002-0000-0100-000003000000}"/>
    <dataValidation type="list" allowBlank="1" showInputMessage="1" showErrorMessage="1" sqref="J5:J38" xr:uid="{A81BCDFB-24EF-49C1-A472-C4B940F10B67}">
      <formula1>"　,○"</formula1>
    </dataValidation>
  </dataValidations>
  <pageMargins left="0.70866141732283472" right="0.70866141732283472" top="0.74803149606299213" bottom="0.74803149606299213" header="0.31496062992125984" footer="0.31496062992125984"/>
  <pageSetup paperSize="9" scale="82" orientation="landscape" r:id="rId1"/>
  <colBreaks count="1" manualBreakCount="1">
    <brk id="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4"/>
  <sheetViews>
    <sheetView view="pageBreakPreview" zoomScale="104" zoomScaleNormal="100" zoomScaleSheetLayoutView="100" workbookViewId="0">
      <selection activeCell="F14" sqref="F14"/>
    </sheetView>
  </sheetViews>
  <sheetFormatPr defaultColWidth="9" defaultRowHeight="13.5"/>
  <cols>
    <col min="1" max="1" width="25.25" style="1" customWidth="1"/>
    <col min="2" max="2" width="18.5" style="1" customWidth="1"/>
    <col min="3" max="3" width="13.875" style="1" bestFit="1" customWidth="1"/>
    <col min="4" max="4" width="12" style="1" customWidth="1"/>
    <col min="5" max="5" width="6.625" style="1" customWidth="1"/>
    <col min="6" max="6" width="11.25" style="1" customWidth="1"/>
    <col min="7" max="7" width="12.625" style="1" customWidth="1"/>
    <col min="8" max="8" width="9" style="1"/>
    <col min="9" max="9" width="10.75" style="1" customWidth="1"/>
    <col min="10" max="10" width="12" style="1" bestFit="1" customWidth="1"/>
    <col min="11" max="11" width="10.25" style="1" bestFit="1" customWidth="1"/>
    <col min="12" max="16384" width="9" style="1"/>
  </cols>
  <sheetData>
    <row r="1" spans="1:11" ht="14.25">
      <c r="A1" s="2" t="s">
        <v>45</v>
      </c>
      <c r="B1" s="2"/>
      <c r="C1" s="2"/>
      <c r="D1" s="2"/>
      <c r="E1" s="2"/>
      <c r="F1" s="2"/>
      <c r="G1" s="2"/>
      <c r="H1" s="2"/>
      <c r="I1" s="3"/>
      <c r="J1" s="4"/>
    </row>
    <row r="2" spans="1:11" ht="15" thickBot="1">
      <c r="A2" s="2" t="s">
        <v>46</v>
      </c>
      <c r="B2" s="2"/>
      <c r="C2" s="3"/>
      <c r="D2" s="3"/>
      <c r="E2" s="3"/>
      <c r="F2" s="3"/>
      <c r="G2" s="3"/>
      <c r="H2" s="3"/>
      <c r="I2" s="3"/>
      <c r="J2" s="5" t="s">
        <v>27</v>
      </c>
    </row>
    <row r="3" spans="1:11" ht="21" customHeight="1">
      <c r="A3" s="223" t="s">
        <v>69</v>
      </c>
      <c r="B3" s="230" t="s">
        <v>90</v>
      </c>
      <c r="C3" s="225" t="s">
        <v>47</v>
      </c>
      <c r="D3" s="227" t="s">
        <v>30</v>
      </c>
      <c r="E3" s="227"/>
      <c r="F3" s="227"/>
      <c r="G3" s="227"/>
      <c r="H3" s="227"/>
      <c r="I3" s="228" t="s">
        <v>48</v>
      </c>
      <c r="J3" s="221" t="s">
        <v>32</v>
      </c>
    </row>
    <row r="4" spans="1:11" ht="21" customHeight="1" thickBot="1">
      <c r="A4" s="224"/>
      <c r="B4" s="231"/>
      <c r="C4" s="226"/>
      <c r="D4" s="157" t="s">
        <v>49</v>
      </c>
      <c r="E4" s="157" t="s">
        <v>50</v>
      </c>
      <c r="F4" s="157" t="s">
        <v>76</v>
      </c>
      <c r="G4" s="158" t="s">
        <v>51</v>
      </c>
      <c r="H4" s="159" t="s">
        <v>52</v>
      </c>
      <c r="I4" s="229"/>
      <c r="J4" s="222"/>
    </row>
    <row r="5" spans="1:11" ht="14.25">
      <c r="A5" s="42" t="s">
        <v>157</v>
      </c>
      <c r="B5" s="43" t="s">
        <v>4</v>
      </c>
      <c r="C5" s="43" t="s">
        <v>161</v>
      </c>
      <c r="D5" s="160">
        <v>310200</v>
      </c>
      <c r="E5" s="160">
        <v>10</v>
      </c>
      <c r="F5" s="160">
        <v>100000</v>
      </c>
      <c r="G5" s="160">
        <v>300000</v>
      </c>
      <c r="H5" s="174">
        <v>0.2</v>
      </c>
      <c r="I5" s="172" t="s">
        <v>166</v>
      </c>
      <c r="J5" s="173">
        <f>ROUNDDOWN((D5*E5+F5+G5)*H5,0)</f>
        <v>700400</v>
      </c>
    </row>
    <row r="6" spans="1:11" ht="14.25">
      <c r="A6" s="45" t="s">
        <v>158</v>
      </c>
      <c r="B6" s="98" t="s">
        <v>162</v>
      </c>
      <c r="C6" s="29" t="s">
        <v>163</v>
      </c>
      <c r="D6" s="160">
        <v>293317</v>
      </c>
      <c r="E6" s="160">
        <v>12</v>
      </c>
      <c r="F6" s="160">
        <v>30000</v>
      </c>
      <c r="G6" s="160">
        <v>0</v>
      </c>
      <c r="H6" s="174">
        <v>0.1</v>
      </c>
      <c r="I6" s="172" t="s">
        <v>166</v>
      </c>
      <c r="J6" s="173">
        <f t="shared" ref="J6:J28" si="0">ROUNDDOWN((D6*E6+F6+G6)*H6,0)</f>
        <v>354980</v>
      </c>
    </row>
    <row r="7" spans="1:11" ht="14.25">
      <c r="A7" s="16" t="s">
        <v>159</v>
      </c>
      <c r="B7" s="29" t="s">
        <v>4</v>
      </c>
      <c r="C7" s="29" t="s">
        <v>164</v>
      </c>
      <c r="D7" s="160">
        <v>250000</v>
      </c>
      <c r="E7" s="160">
        <v>12</v>
      </c>
      <c r="F7" s="160">
        <v>0</v>
      </c>
      <c r="G7" s="160">
        <v>0</v>
      </c>
      <c r="H7" s="174">
        <v>1</v>
      </c>
      <c r="I7" s="172" t="s">
        <v>166</v>
      </c>
      <c r="J7" s="173">
        <f t="shared" si="0"/>
        <v>3000000</v>
      </c>
    </row>
    <row r="8" spans="1:11" ht="14.25">
      <c r="A8" s="16" t="s">
        <v>160</v>
      </c>
      <c r="B8" s="29" t="s">
        <v>4</v>
      </c>
      <c r="C8" s="29" t="s">
        <v>165</v>
      </c>
      <c r="D8" s="160">
        <v>150000</v>
      </c>
      <c r="E8" s="160">
        <v>12</v>
      </c>
      <c r="F8" s="160">
        <v>120000</v>
      </c>
      <c r="G8" s="160">
        <v>0</v>
      </c>
      <c r="H8" s="174">
        <v>0.3</v>
      </c>
      <c r="I8" s="172" t="s">
        <v>167</v>
      </c>
      <c r="J8" s="173">
        <f t="shared" si="0"/>
        <v>576000</v>
      </c>
    </row>
    <row r="9" spans="1:11" ht="14.25">
      <c r="A9" s="16"/>
      <c r="B9" s="29"/>
      <c r="C9" s="29"/>
      <c r="D9" s="160"/>
      <c r="E9" s="160"/>
      <c r="F9" s="160"/>
      <c r="G9" s="160"/>
      <c r="H9" s="174"/>
      <c r="I9" s="172"/>
      <c r="J9" s="173">
        <f t="shared" si="0"/>
        <v>0</v>
      </c>
    </row>
    <row r="10" spans="1:11" ht="14.25">
      <c r="A10" s="16"/>
      <c r="B10" s="29"/>
      <c r="C10" s="29"/>
      <c r="D10" s="160"/>
      <c r="E10" s="160"/>
      <c r="F10" s="160"/>
      <c r="G10" s="160"/>
      <c r="H10" s="174"/>
      <c r="I10" s="172"/>
      <c r="J10" s="173">
        <f t="shared" si="0"/>
        <v>0</v>
      </c>
    </row>
    <row r="11" spans="1:11" ht="14.25">
      <c r="A11" s="16"/>
      <c r="B11" s="29"/>
      <c r="C11" s="29"/>
      <c r="D11" s="160"/>
      <c r="E11" s="160"/>
      <c r="F11" s="160"/>
      <c r="G11" s="160"/>
      <c r="H11" s="174"/>
      <c r="I11" s="172"/>
      <c r="J11" s="173">
        <f t="shared" si="0"/>
        <v>0</v>
      </c>
    </row>
    <row r="12" spans="1:11" ht="14.25">
      <c r="A12" s="16"/>
      <c r="B12" s="29"/>
      <c r="C12" s="29"/>
      <c r="D12" s="160"/>
      <c r="E12" s="160"/>
      <c r="F12" s="160"/>
      <c r="G12" s="160"/>
      <c r="H12" s="174"/>
      <c r="I12" s="172"/>
      <c r="J12" s="173">
        <f t="shared" si="0"/>
        <v>0</v>
      </c>
      <c r="K12" s="52"/>
    </row>
    <row r="13" spans="1:11" ht="14.25">
      <c r="A13" s="16"/>
      <c r="B13" s="29"/>
      <c r="C13" s="29"/>
      <c r="D13" s="160"/>
      <c r="E13" s="160"/>
      <c r="F13" s="160"/>
      <c r="G13" s="160"/>
      <c r="H13" s="174"/>
      <c r="I13" s="172"/>
      <c r="J13" s="173">
        <f t="shared" si="0"/>
        <v>0</v>
      </c>
    </row>
    <row r="14" spans="1:11" ht="14.25">
      <c r="A14" s="16"/>
      <c r="B14" s="29"/>
      <c r="C14" s="29"/>
      <c r="D14" s="160"/>
      <c r="E14" s="160"/>
      <c r="F14" s="160"/>
      <c r="G14" s="160"/>
      <c r="H14" s="174"/>
      <c r="I14" s="172"/>
      <c r="J14" s="173">
        <f t="shared" si="0"/>
        <v>0</v>
      </c>
    </row>
    <row r="15" spans="1:11" ht="14.25">
      <c r="A15" s="16"/>
      <c r="B15" s="29"/>
      <c r="C15" s="29"/>
      <c r="D15" s="160"/>
      <c r="E15" s="160"/>
      <c r="F15" s="160"/>
      <c r="G15" s="160"/>
      <c r="H15" s="174"/>
      <c r="I15" s="172"/>
      <c r="J15" s="173">
        <f t="shared" si="0"/>
        <v>0</v>
      </c>
    </row>
    <row r="16" spans="1:11" ht="14.25">
      <c r="A16" s="16"/>
      <c r="B16" s="29"/>
      <c r="C16" s="29"/>
      <c r="D16" s="160"/>
      <c r="E16" s="160"/>
      <c r="F16" s="160"/>
      <c r="G16" s="160"/>
      <c r="H16" s="174"/>
      <c r="I16" s="172"/>
      <c r="J16" s="173">
        <f t="shared" si="0"/>
        <v>0</v>
      </c>
    </row>
    <row r="17" spans="1:11" ht="14.25">
      <c r="A17" s="16"/>
      <c r="B17" s="29"/>
      <c r="C17" s="29"/>
      <c r="D17" s="160"/>
      <c r="E17" s="160"/>
      <c r="F17" s="160"/>
      <c r="G17" s="160"/>
      <c r="H17" s="174"/>
      <c r="I17" s="172"/>
      <c r="J17" s="173">
        <f t="shared" si="0"/>
        <v>0</v>
      </c>
    </row>
    <row r="18" spans="1:11" ht="14.25">
      <c r="A18" s="16"/>
      <c r="B18" s="29"/>
      <c r="C18" s="29"/>
      <c r="D18" s="160"/>
      <c r="E18" s="160"/>
      <c r="F18" s="160"/>
      <c r="G18" s="160"/>
      <c r="H18" s="174"/>
      <c r="I18" s="172"/>
      <c r="J18" s="173">
        <f t="shared" si="0"/>
        <v>0</v>
      </c>
    </row>
    <row r="19" spans="1:11" ht="14.25">
      <c r="A19" s="16"/>
      <c r="B19" s="29"/>
      <c r="C19" s="29"/>
      <c r="D19" s="160"/>
      <c r="E19" s="160"/>
      <c r="F19" s="160"/>
      <c r="G19" s="160"/>
      <c r="H19" s="174"/>
      <c r="I19" s="172"/>
      <c r="J19" s="173">
        <f t="shared" si="0"/>
        <v>0</v>
      </c>
    </row>
    <row r="20" spans="1:11" ht="14.25">
      <c r="A20" s="16"/>
      <c r="B20" s="29"/>
      <c r="C20" s="29"/>
      <c r="D20" s="160"/>
      <c r="E20" s="160"/>
      <c r="F20" s="160"/>
      <c r="G20" s="160"/>
      <c r="H20" s="174"/>
      <c r="I20" s="172"/>
      <c r="J20" s="173">
        <f t="shared" si="0"/>
        <v>0</v>
      </c>
    </row>
    <row r="21" spans="1:11" ht="14.25">
      <c r="A21" s="16"/>
      <c r="B21" s="29"/>
      <c r="C21" s="29"/>
      <c r="D21" s="160"/>
      <c r="E21" s="160"/>
      <c r="F21" s="160"/>
      <c r="G21" s="160"/>
      <c r="H21" s="174"/>
      <c r="I21" s="172"/>
      <c r="J21" s="173">
        <f t="shared" si="0"/>
        <v>0</v>
      </c>
    </row>
    <row r="22" spans="1:11" ht="14.25">
      <c r="A22" s="16"/>
      <c r="B22" s="29"/>
      <c r="C22" s="10"/>
      <c r="D22" s="160"/>
      <c r="E22" s="160"/>
      <c r="F22" s="160"/>
      <c r="G22" s="160"/>
      <c r="H22" s="174"/>
      <c r="I22" s="172"/>
      <c r="J22" s="173">
        <f t="shared" si="0"/>
        <v>0</v>
      </c>
    </row>
    <row r="23" spans="1:11" ht="14.25">
      <c r="A23" s="16"/>
      <c r="B23" s="29"/>
      <c r="C23" s="10"/>
      <c r="D23" s="160"/>
      <c r="E23" s="160"/>
      <c r="F23" s="160"/>
      <c r="G23" s="160"/>
      <c r="H23" s="174"/>
      <c r="I23" s="172"/>
      <c r="J23" s="173">
        <f t="shared" si="0"/>
        <v>0</v>
      </c>
    </row>
    <row r="24" spans="1:11" ht="14.25">
      <c r="A24" s="16"/>
      <c r="B24" s="29"/>
      <c r="C24" s="10"/>
      <c r="D24" s="160"/>
      <c r="E24" s="160"/>
      <c r="F24" s="160"/>
      <c r="G24" s="160"/>
      <c r="H24" s="174"/>
      <c r="I24" s="172"/>
      <c r="J24" s="173">
        <f t="shared" si="0"/>
        <v>0</v>
      </c>
    </row>
    <row r="25" spans="1:11" ht="14.25">
      <c r="A25" s="16"/>
      <c r="B25" s="29"/>
      <c r="C25" s="10"/>
      <c r="D25" s="160"/>
      <c r="E25" s="160"/>
      <c r="F25" s="160"/>
      <c r="G25" s="160"/>
      <c r="H25" s="174"/>
      <c r="I25" s="172"/>
      <c r="J25" s="173">
        <f t="shared" si="0"/>
        <v>0</v>
      </c>
    </row>
    <row r="26" spans="1:11" ht="14.25">
      <c r="A26" s="16"/>
      <c r="B26" s="29"/>
      <c r="C26" s="10"/>
      <c r="D26" s="160"/>
      <c r="E26" s="160"/>
      <c r="F26" s="160"/>
      <c r="G26" s="160"/>
      <c r="H26" s="174"/>
      <c r="I26" s="172"/>
      <c r="J26" s="173">
        <f t="shared" si="0"/>
        <v>0</v>
      </c>
    </row>
    <row r="27" spans="1:11" ht="14.25">
      <c r="A27" s="16"/>
      <c r="B27" s="29"/>
      <c r="C27" s="10"/>
      <c r="D27" s="160"/>
      <c r="E27" s="160"/>
      <c r="F27" s="160"/>
      <c r="G27" s="160"/>
      <c r="H27" s="174"/>
      <c r="I27" s="172"/>
      <c r="J27" s="173">
        <f t="shared" si="0"/>
        <v>0</v>
      </c>
    </row>
    <row r="28" spans="1:11" ht="15" thickBot="1">
      <c r="A28" s="27"/>
      <c r="B28" s="99"/>
      <c r="C28" s="28"/>
      <c r="D28" s="160"/>
      <c r="E28" s="160"/>
      <c r="F28" s="160"/>
      <c r="G28" s="160"/>
      <c r="H28" s="174"/>
      <c r="I28" s="172"/>
      <c r="J28" s="173">
        <f t="shared" si="0"/>
        <v>0</v>
      </c>
    </row>
    <row r="29" spans="1:11" ht="14.25" thickBot="1">
      <c r="A29" s="218" t="s">
        <v>83</v>
      </c>
      <c r="B29" s="219"/>
      <c r="C29" s="220"/>
      <c r="D29" s="220"/>
      <c r="E29" s="220"/>
      <c r="F29" s="220"/>
      <c r="G29" s="220"/>
      <c r="H29" s="220"/>
      <c r="I29" s="220"/>
      <c r="J29" s="35">
        <f>SUM(J5:J28)</f>
        <v>4631380</v>
      </c>
      <c r="K29" s="52"/>
    </row>
    <row r="30" spans="1:11">
      <c r="I30" s="26"/>
      <c r="J30" s="53"/>
    </row>
    <row r="31" spans="1:11">
      <c r="A31" s="30" t="s">
        <v>115</v>
      </c>
      <c r="I31" s="101" t="s">
        <v>91</v>
      </c>
      <c r="J31" s="32">
        <f>SUMIF($B$5:$B$28,I31,$J$5:$J$28)</f>
        <v>4276400</v>
      </c>
    </row>
    <row r="32" spans="1:11">
      <c r="A32" s="145" t="s">
        <v>116</v>
      </c>
      <c r="I32" s="101" t="s">
        <v>92</v>
      </c>
      <c r="J32" s="32">
        <f>SUMIF($B$5:$B$28,I32,$J$5:$J$28)</f>
        <v>354980</v>
      </c>
    </row>
    <row r="33" spans="9:11">
      <c r="I33" s="100"/>
      <c r="J33" s="53"/>
    </row>
    <row r="34" spans="9:11">
      <c r="I34" s="31" t="s">
        <v>39</v>
      </c>
      <c r="J34" s="32" cm="1">
        <f t="array" ref="J34">J29-SUMPRODUCT(F5:F28*(I5:I28="直雇用"),H5:H28)-SUMIF(I5:I28,"派遣",J5:J28)</f>
        <v>4032380</v>
      </c>
      <c r="K34" s="30" t="s">
        <v>75</v>
      </c>
    </row>
  </sheetData>
  <sheetProtection algorithmName="SHA-512" hashValue="6RDUvKqyH5vw3yHr7XXcKCytVsiDJ8frLl1YqhE/TXOY7K4NSJVlEyC9hN1K1kCpGfmWTrBRJDtEGDLoxx2dXA==" saltValue="vFb0PogM14TKu+39kCkF7g==" spinCount="100000" sheet="1" formatRows="0" selectLockedCells="1"/>
  <mergeCells count="7">
    <mergeCell ref="A29:I29"/>
    <mergeCell ref="J3:J4"/>
    <mergeCell ref="A3:A4"/>
    <mergeCell ref="C3:C4"/>
    <mergeCell ref="D3:H3"/>
    <mergeCell ref="I3:I4"/>
    <mergeCell ref="B3:B4"/>
  </mergeCells>
  <phoneticPr fontId="15"/>
  <conditionalFormatting sqref="D5:H28">
    <cfRule type="expression" dxfId="34" priority="4">
      <formula>$A5&lt;&gt;""</formula>
    </cfRule>
  </conditionalFormatting>
  <conditionalFormatting sqref="D5:I28">
    <cfRule type="expression" dxfId="33" priority="1">
      <formula>D5&lt;&gt;""</formula>
    </cfRule>
  </conditionalFormatting>
  <conditionalFormatting sqref="I5:I28">
    <cfRule type="expression" dxfId="32" priority="2">
      <formula>A5&lt;&gt;""</formula>
    </cfRule>
  </conditionalFormatting>
  <dataValidations count="6">
    <dataValidation type="list" allowBlank="1" showInputMessage="1" showErrorMessage="1" errorTitle="プルダウン" error="プルダウンから選択してください。" sqref="I5:I28" xr:uid="{00000000-0002-0000-0200-000000000000}">
      <formula1>"直雇用,派遣"</formula1>
    </dataValidation>
    <dataValidation imeMode="disabled" allowBlank="1" showInputMessage="1" showErrorMessage="1" sqref="D5:D28 E6:E28 F5:G28" xr:uid="{00000000-0002-0000-0200-000001000000}"/>
    <dataValidation type="list" allowBlank="1" showInputMessage="1" showErrorMessage="1" errorTitle="プルダウン" error="プルダウンから選択してください。" sqref="B5:B28" xr:uid="{00000000-0002-0000-0200-000002000000}">
      <formula1>"人件費,人件費（PI）"</formula1>
    </dataValidation>
    <dataValidation type="whole" imeMode="disabled" allowBlank="1" showInputMessage="1" showErrorMessage="1" sqref="E5" xr:uid="{24F514FA-CC0E-42CD-9BD9-CA4BBF75CF5B}">
      <formula1>0</formula1>
      <formula2>12</formula2>
    </dataValidation>
    <dataValidation type="custom" imeMode="disabled" allowBlank="1" showInputMessage="1" showErrorMessage="1" sqref="H28" xr:uid="{375F7C09-CC8B-4382-AFFF-74A8E7557B2E}">
      <formula1>H28*100=INT(H28*100)</formula1>
    </dataValidation>
    <dataValidation type="custom" imeMode="disabled" allowBlank="1" showInputMessage="1" showErrorMessage="1" sqref="H5:H27" xr:uid="{93827DF3-BD1A-47A1-B58F-D6993A453AC6}">
      <formula1>H5*10000=INT(H5*10000)</formula1>
    </dataValidation>
  </dataValidations>
  <pageMargins left="0.70866141732283472" right="0.70866141732283472" top="0.74803149606299213" bottom="0.74803149606299213" header="0.31496062992125984" footer="0.31496062992125984"/>
  <pageSetup paperSize="9" orientation="landscape" r:id="rId1"/>
  <colBreaks count="1" manualBreakCount="1">
    <brk id="1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1"/>
  <sheetViews>
    <sheetView view="pageBreakPreview" zoomScaleNormal="100" zoomScaleSheetLayoutView="100" workbookViewId="0">
      <selection activeCell="B10" sqref="B10"/>
    </sheetView>
  </sheetViews>
  <sheetFormatPr defaultColWidth="9" defaultRowHeight="13.5"/>
  <cols>
    <col min="1" max="1" width="15.25" style="57" bestFit="1" customWidth="1"/>
    <col min="2" max="2" width="49.375" style="57" bestFit="1" customWidth="1"/>
    <col min="3" max="4" width="9" style="57"/>
    <col min="5" max="5" width="13.875" style="57" bestFit="1" customWidth="1"/>
    <col min="6" max="16384" width="9" style="57"/>
  </cols>
  <sheetData>
    <row r="1" spans="1:6" ht="15" thickBot="1">
      <c r="A1" s="54" t="s">
        <v>53</v>
      </c>
      <c r="B1" s="54"/>
      <c r="C1" s="54"/>
      <c r="D1" s="54"/>
      <c r="E1" s="54"/>
      <c r="F1" s="58" t="s">
        <v>27</v>
      </c>
    </row>
    <row r="2" spans="1:6" ht="14.25" customHeight="1">
      <c r="A2" s="236" t="s">
        <v>47</v>
      </c>
      <c r="B2" s="238" t="s">
        <v>54</v>
      </c>
      <c r="C2" s="215" t="s">
        <v>55</v>
      </c>
      <c r="D2" s="215"/>
      <c r="E2" s="240" t="s">
        <v>56</v>
      </c>
      <c r="F2" s="232" t="s">
        <v>32</v>
      </c>
    </row>
    <row r="3" spans="1:6" ht="15" thickBot="1">
      <c r="A3" s="237"/>
      <c r="B3" s="239"/>
      <c r="C3" s="69" t="s">
        <v>33</v>
      </c>
      <c r="D3" s="69" t="s">
        <v>42</v>
      </c>
      <c r="E3" s="241"/>
      <c r="F3" s="233"/>
    </row>
    <row r="4" spans="1:6" ht="14.25">
      <c r="A4" s="38" t="s">
        <v>168</v>
      </c>
      <c r="B4" s="46" t="s">
        <v>169</v>
      </c>
      <c r="C4" s="46">
        <v>2500</v>
      </c>
      <c r="D4" s="46">
        <v>2</v>
      </c>
      <c r="E4" s="44" t="s">
        <v>154</v>
      </c>
      <c r="F4" s="60">
        <f>ROUNDDOWN(C4*D4,0)</f>
        <v>5000</v>
      </c>
    </row>
    <row r="5" spans="1:6" ht="14.25">
      <c r="A5" s="6" t="s">
        <v>168</v>
      </c>
      <c r="B5" s="46" t="s">
        <v>170</v>
      </c>
      <c r="C5" s="46">
        <v>12000</v>
      </c>
      <c r="D5" s="46">
        <v>1</v>
      </c>
      <c r="E5" s="44" t="s">
        <v>153</v>
      </c>
      <c r="F5" s="60">
        <f t="shared" ref="F5:F27" si="0">ROUNDDOWN(C5*D5,0)</f>
        <v>12000</v>
      </c>
    </row>
    <row r="6" spans="1:6" ht="42.75">
      <c r="A6" s="6" t="s">
        <v>168</v>
      </c>
      <c r="B6" s="46" t="s">
        <v>171</v>
      </c>
      <c r="C6" s="46">
        <v>12000</v>
      </c>
      <c r="D6" s="46">
        <v>1</v>
      </c>
      <c r="E6" s="44" t="s">
        <v>155</v>
      </c>
      <c r="F6" s="60">
        <f t="shared" si="0"/>
        <v>12000</v>
      </c>
    </row>
    <row r="7" spans="1:6" ht="14.25">
      <c r="A7" s="6"/>
      <c r="B7" s="46"/>
      <c r="C7" s="46"/>
      <c r="D7" s="46"/>
      <c r="E7" s="44"/>
      <c r="F7" s="60">
        <f t="shared" si="0"/>
        <v>0</v>
      </c>
    </row>
    <row r="8" spans="1:6" ht="14.25">
      <c r="A8" s="6"/>
      <c r="B8" s="46"/>
      <c r="C8" s="46"/>
      <c r="D8" s="46"/>
      <c r="E8" s="44"/>
      <c r="F8" s="60">
        <f t="shared" si="0"/>
        <v>0</v>
      </c>
    </row>
    <row r="9" spans="1:6" ht="14.25">
      <c r="A9" s="6"/>
      <c r="B9" s="46"/>
      <c r="C9" s="46"/>
      <c r="D9" s="46"/>
      <c r="E9" s="44"/>
      <c r="F9" s="60">
        <f t="shared" si="0"/>
        <v>0</v>
      </c>
    </row>
    <row r="10" spans="1:6" ht="14.25">
      <c r="A10" s="6"/>
      <c r="B10" s="46"/>
      <c r="C10" s="46"/>
      <c r="D10" s="46"/>
      <c r="E10" s="44"/>
      <c r="F10" s="60">
        <f t="shared" si="0"/>
        <v>0</v>
      </c>
    </row>
    <row r="11" spans="1:6" ht="14.25">
      <c r="A11" s="6"/>
      <c r="B11" s="46"/>
      <c r="C11" s="46"/>
      <c r="D11" s="46"/>
      <c r="E11" s="44"/>
      <c r="F11" s="60">
        <f t="shared" si="0"/>
        <v>0</v>
      </c>
    </row>
    <row r="12" spans="1:6" ht="14.25">
      <c r="A12" s="6"/>
      <c r="B12" s="46"/>
      <c r="C12" s="46"/>
      <c r="D12" s="46"/>
      <c r="E12" s="44"/>
      <c r="F12" s="60">
        <f t="shared" si="0"/>
        <v>0</v>
      </c>
    </row>
    <row r="13" spans="1:6" ht="14.25">
      <c r="A13" s="6"/>
      <c r="B13" s="46"/>
      <c r="C13" s="46"/>
      <c r="D13" s="46"/>
      <c r="E13" s="44"/>
      <c r="F13" s="60">
        <f t="shared" si="0"/>
        <v>0</v>
      </c>
    </row>
    <row r="14" spans="1:6" ht="14.25">
      <c r="A14" s="6"/>
      <c r="B14" s="46"/>
      <c r="C14" s="46"/>
      <c r="D14" s="46"/>
      <c r="E14" s="44"/>
      <c r="F14" s="60">
        <f t="shared" si="0"/>
        <v>0</v>
      </c>
    </row>
    <row r="15" spans="1:6" ht="14.25">
      <c r="A15" s="6"/>
      <c r="B15" s="46"/>
      <c r="C15" s="46"/>
      <c r="D15" s="46"/>
      <c r="E15" s="44"/>
      <c r="F15" s="60">
        <f t="shared" si="0"/>
        <v>0</v>
      </c>
    </row>
    <row r="16" spans="1:6" ht="14.25">
      <c r="A16" s="6"/>
      <c r="B16" s="46"/>
      <c r="C16" s="46"/>
      <c r="D16" s="46"/>
      <c r="E16" s="44"/>
      <c r="F16" s="60">
        <f t="shared" si="0"/>
        <v>0</v>
      </c>
    </row>
    <row r="17" spans="1:7" ht="14.25">
      <c r="A17" s="6"/>
      <c r="B17" s="46"/>
      <c r="C17" s="46"/>
      <c r="D17" s="46"/>
      <c r="E17" s="44"/>
      <c r="F17" s="60">
        <f t="shared" si="0"/>
        <v>0</v>
      </c>
    </row>
    <row r="18" spans="1:7" ht="14.25">
      <c r="A18" s="6"/>
      <c r="B18" s="46"/>
      <c r="C18" s="46"/>
      <c r="D18" s="46"/>
      <c r="E18" s="44"/>
      <c r="F18" s="60">
        <f t="shared" si="0"/>
        <v>0</v>
      </c>
    </row>
    <row r="19" spans="1:7" ht="14.25">
      <c r="A19" s="6"/>
      <c r="B19" s="46"/>
      <c r="C19" s="46"/>
      <c r="D19" s="46"/>
      <c r="E19" s="44"/>
      <c r="F19" s="60">
        <f t="shared" si="0"/>
        <v>0</v>
      </c>
    </row>
    <row r="20" spans="1:7" ht="14.25">
      <c r="A20" s="6"/>
      <c r="B20" s="46"/>
      <c r="C20" s="46"/>
      <c r="D20" s="46"/>
      <c r="E20" s="44"/>
      <c r="F20" s="60">
        <f t="shared" si="0"/>
        <v>0</v>
      </c>
    </row>
    <row r="21" spans="1:7" ht="14.25">
      <c r="A21" s="6"/>
      <c r="B21" s="46"/>
      <c r="C21" s="46"/>
      <c r="D21" s="46"/>
      <c r="E21" s="44"/>
      <c r="F21" s="60">
        <f t="shared" si="0"/>
        <v>0</v>
      </c>
    </row>
    <row r="22" spans="1:7" ht="14.25">
      <c r="A22" s="6"/>
      <c r="B22" s="46"/>
      <c r="C22" s="46"/>
      <c r="D22" s="46"/>
      <c r="E22" s="44"/>
      <c r="F22" s="60">
        <f t="shared" si="0"/>
        <v>0</v>
      </c>
    </row>
    <row r="23" spans="1:7" ht="14.25">
      <c r="A23" s="6"/>
      <c r="B23" s="46"/>
      <c r="C23" s="46"/>
      <c r="D23" s="46"/>
      <c r="E23" s="44"/>
      <c r="F23" s="60">
        <f t="shared" si="0"/>
        <v>0</v>
      </c>
    </row>
    <row r="24" spans="1:7" ht="14.25">
      <c r="A24" s="6"/>
      <c r="B24" s="46"/>
      <c r="C24" s="46"/>
      <c r="D24" s="46"/>
      <c r="E24" s="44"/>
      <c r="F24" s="60">
        <f t="shared" si="0"/>
        <v>0</v>
      </c>
    </row>
    <row r="25" spans="1:7" ht="14.25">
      <c r="A25" s="6"/>
      <c r="B25" s="46"/>
      <c r="C25" s="46"/>
      <c r="D25" s="46"/>
      <c r="E25" s="44"/>
      <c r="F25" s="60">
        <f t="shared" si="0"/>
        <v>0</v>
      </c>
    </row>
    <row r="26" spans="1:7" ht="14.25">
      <c r="A26" s="6"/>
      <c r="B26" s="46"/>
      <c r="C26" s="46"/>
      <c r="D26" s="46"/>
      <c r="E26" s="44"/>
      <c r="F26" s="60">
        <f t="shared" si="0"/>
        <v>0</v>
      </c>
    </row>
    <row r="27" spans="1:7" ht="15" thickBot="1">
      <c r="A27" s="17"/>
      <c r="B27" s="46"/>
      <c r="C27" s="46"/>
      <c r="D27" s="46"/>
      <c r="E27" s="44"/>
      <c r="F27" s="60">
        <f t="shared" si="0"/>
        <v>0</v>
      </c>
    </row>
    <row r="28" spans="1:7" ht="15" thickBot="1">
      <c r="A28" s="234" t="s">
        <v>35</v>
      </c>
      <c r="B28" s="235"/>
      <c r="C28" s="70"/>
      <c r="D28" s="70"/>
      <c r="E28" s="70"/>
      <c r="F28" s="71">
        <f>SUM(F4:F27)</f>
        <v>29000</v>
      </c>
    </row>
    <row r="30" spans="1:7">
      <c r="E30" s="72" t="s">
        <v>39</v>
      </c>
      <c r="F30" s="66">
        <f>SUMIF(E4:E27,"不課税",F4:F27)</f>
        <v>5000</v>
      </c>
      <c r="G30" s="68" t="s">
        <v>75</v>
      </c>
    </row>
    <row r="31" spans="1:7">
      <c r="E31" s="116" t="s">
        <v>103</v>
      </c>
      <c r="F31" s="66">
        <f>SUMIF(E4:E27,"不課税（インボイス経過措置適用）",F4:F27)</f>
        <v>12000</v>
      </c>
      <c r="G31" s="68" t="s">
        <v>102</v>
      </c>
    </row>
  </sheetData>
  <sheetProtection algorithmName="SHA-512" hashValue="jqvC50c+nP1thmRGZPPymgiWzBl0SNulYMC51Lol02FsGO3JJ0z9PHhMtwbBchxY7TV7ceJbYx91OlwAWvvKOg==" saltValue="DbYQ3FM5YjaxWCwXngL+Og==" spinCount="100000" sheet="1" formatRows="0" selectLockedCells="1"/>
  <mergeCells count="6">
    <mergeCell ref="F2:F3"/>
    <mergeCell ref="A28:B28"/>
    <mergeCell ref="A2:A3"/>
    <mergeCell ref="B2:B3"/>
    <mergeCell ref="C2:D2"/>
    <mergeCell ref="E2:E3"/>
  </mergeCells>
  <phoneticPr fontId="15"/>
  <conditionalFormatting sqref="B4:D27">
    <cfRule type="expression" dxfId="31" priority="4">
      <formula>$A4&lt;&gt;""</formula>
    </cfRule>
  </conditionalFormatting>
  <conditionalFormatting sqref="B4:E27">
    <cfRule type="expression" dxfId="30" priority="1">
      <formula>B4&lt;&gt;""</formula>
    </cfRule>
  </conditionalFormatting>
  <conditionalFormatting sqref="E4:E27">
    <cfRule type="expression" dxfId="29" priority="2">
      <formula>A4&lt;&gt;""</formula>
    </cfRule>
  </conditionalFormatting>
  <dataValidations count="1">
    <dataValidation type="list" allowBlank="1" showInputMessage="1" showErrorMessage="1" errorTitle="プルダウン" error="プルダウンから選択してください。" sqref="E4:E27" xr:uid="{00000000-0002-0000-0300-000000000000}">
      <formula1>"税込（課税）,不課税,不課税（インボイス経過措置適用）"</formula1>
    </dataValidation>
  </dataValidations>
  <pageMargins left="0.70866141732283472" right="0.70866141732283472" top="0.74803149606299213" bottom="0.74803149606299213" header="0.31496062992125984" footer="0.31496062992125984"/>
  <pageSetup paperSize="9" orientation="landscape" r:id="rId1"/>
  <colBreaks count="1" manualBreakCount="1">
    <brk id="6"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1"/>
  <sheetViews>
    <sheetView view="pageBreakPreview" zoomScaleNormal="100" zoomScaleSheetLayoutView="100" workbookViewId="0">
      <selection activeCell="A4" sqref="A4"/>
    </sheetView>
  </sheetViews>
  <sheetFormatPr defaultColWidth="9" defaultRowHeight="13.5"/>
  <cols>
    <col min="1" max="1" width="18.125" style="57" customWidth="1"/>
    <col min="2" max="2" width="18.625" style="108" customWidth="1"/>
    <col min="3" max="3" width="9" style="108" customWidth="1"/>
    <col min="4" max="4" width="33" style="108" customWidth="1"/>
    <col min="5" max="5" width="17.375" style="57" customWidth="1"/>
    <col min="6" max="6" width="4.375" style="57" customWidth="1"/>
    <col min="7" max="7" width="3.25" style="57" customWidth="1"/>
    <col min="8" max="8" width="4.25" style="57" customWidth="1"/>
    <col min="9" max="9" width="3" style="57" customWidth="1"/>
    <col min="10" max="10" width="14.25" style="57" customWidth="1"/>
    <col min="11" max="11" width="5.25" style="57" customWidth="1"/>
    <col min="12" max="12" width="11.875" style="57" customWidth="1"/>
    <col min="13" max="16384" width="9" style="57"/>
  </cols>
  <sheetData>
    <row r="1" spans="1:12" ht="15" thickBot="1">
      <c r="A1" s="54" t="s">
        <v>40</v>
      </c>
      <c r="B1" s="106"/>
      <c r="C1" s="106"/>
      <c r="D1" s="106"/>
      <c r="E1" s="54"/>
      <c r="F1" s="55"/>
      <c r="G1" s="73"/>
      <c r="H1" s="55"/>
      <c r="I1" s="73"/>
      <c r="J1" s="54"/>
      <c r="K1" s="54"/>
      <c r="L1" s="58" t="s">
        <v>27</v>
      </c>
    </row>
    <row r="2" spans="1:12" ht="14.25" customHeight="1">
      <c r="A2" s="244" t="s">
        <v>36</v>
      </c>
      <c r="B2" s="215" t="s">
        <v>112</v>
      </c>
      <c r="C2" s="253" t="s">
        <v>114</v>
      </c>
      <c r="D2" s="215" t="s">
        <v>113</v>
      </c>
      <c r="E2" s="215" t="s">
        <v>135</v>
      </c>
      <c r="F2" s="247" t="s">
        <v>41</v>
      </c>
      <c r="G2" s="248"/>
      <c r="H2" s="248"/>
      <c r="I2" s="249"/>
      <c r="J2" s="215" t="s">
        <v>30</v>
      </c>
      <c r="K2" s="215"/>
      <c r="L2" s="242" t="s">
        <v>32</v>
      </c>
    </row>
    <row r="3" spans="1:12" ht="33.75" customHeight="1" thickBot="1">
      <c r="A3" s="245"/>
      <c r="B3" s="246"/>
      <c r="C3" s="254"/>
      <c r="D3" s="246"/>
      <c r="E3" s="239"/>
      <c r="F3" s="250"/>
      <c r="G3" s="251"/>
      <c r="H3" s="251"/>
      <c r="I3" s="252"/>
      <c r="J3" s="69" t="s">
        <v>33</v>
      </c>
      <c r="K3" s="74" t="s">
        <v>42</v>
      </c>
      <c r="L3" s="243"/>
    </row>
    <row r="4" spans="1:12" ht="14.25">
      <c r="A4" s="184" t="s">
        <v>186</v>
      </c>
      <c r="B4" s="107" t="s">
        <v>183</v>
      </c>
      <c r="C4" s="136" t="s">
        <v>185</v>
      </c>
      <c r="D4" s="130" t="s">
        <v>174</v>
      </c>
      <c r="E4" s="130" t="s">
        <v>178</v>
      </c>
      <c r="F4" s="138">
        <v>1</v>
      </c>
      <c r="G4" s="139" t="s">
        <v>43</v>
      </c>
      <c r="H4" s="141">
        <v>2</v>
      </c>
      <c r="I4" s="113" t="s">
        <v>44</v>
      </c>
      <c r="J4" s="109">
        <v>5000</v>
      </c>
      <c r="K4" s="143">
        <v>2</v>
      </c>
      <c r="L4" s="131">
        <f>ROUNDDOWN(J4*K4,0)</f>
        <v>10000</v>
      </c>
    </row>
    <row r="5" spans="1:12" ht="14.25">
      <c r="A5" s="184" t="s">
        <v>186</v>
      </c>
      <c r="B5" s="107" t="s">
        <v>181</v>
      </c>
      <c r="C5" s="136" t="s">
        <v>185</v>
      </c>
      <c r="D5" s="137" t="s">
        <v>174</v>
      </c>
      <c r="E5" s="137" t="s">
        <v>178</v>
      </c>
      <c r="F5" s="140">
        <v>1</v>
      </c>
      <c r="G5" s="112" t="s">
        <v>43</v>
      </c>
      <c r="H5" s="142">
        <v>2</v>
      </c>
      <c r="I5" s="114" t="s">
        <v>44</v>
      </c>
      <c r="J5" s="111">
        <v>5000</v>
      </c>
      <c r="K5" s="144">
        <v>2</v>
      </c>
      <c r="L5" s="132">
        <f t="shared" ref="L5:L10" si="0">ROUNDDOWN(J5*K5,0)</f>
        <v>10000</v>
      </c>
    </row>
    <row r="6" spans="1:12" ht="14.25">
      <c r="A6" s="184" t="s">
        <v>186</v>
      </c>
      <c r="B6" s="107" t="s">
        <v>182</v>
      </c>
      <c r="C6" s="136" t="s">
        <v>185</v>
      </c>
      <c r="D6" s="137" t="s">
        <v>174</v>
      </c>
      <c r="E6" s="137" t="s">
        <v>178</v>
      </c>
      <c r="F6" s="140">
        <v>1</v>
      </c>
      <c r="G6" s="112" t="s">
        <v>43</v>
      </c>
      <c r="H6" s="142">
        <v>2</v>
      </c>
      <c r="I6" s="114" t="s">
        <v>44</v>
      </c>
      <c r="J6" s="111">
        <v>5000</v>
      </c>
      <c r="K6" s="144">
        <v>2</v>
      </c>
      <c r="L6" s="132">
        <f t="shared" si="0"/>
        <v>10000</v>
      </c>
    </row>
    <row r="7" spans="1:12" ht="14.25">
      <c r="A7" s="184" t="s">
        <v>186</v>
      </c>
      <c r="B7" s="107" t="s">
        <v>172</v>
      </c>
      <c r="C7" s="136" t="s">
        <v>185</v>
      </c>
      <c r="D7" s="137" t="s">
        <v>175</v>
      </c>
      <c r="E7" s="137" t="s">
        <v>179</v>
      </c>
      <c r="F7" s="140">
        <v>0</v>
      </c>
      <c r="G7" s="112" t="s">
        <v>43</v>
      </c>
      <c r="H7" s="142">
        <v>1</v>
      </c>
      <c r="I7" s="114" t="s">
        <v>44</v>
      </c>
      <c r="J7" s="111">
        <v>30000</v>
      </c>
      <c r="K7" s="144">
        <v>4</v>
      </c>
      <c r="L7" s="132">
        <f t="shared" si="0"/>
        <v>120000</v>
      </c>
    </row>
    <row r="8" spans="1:12" ht="28.5">
      <c r="A8" s="184" t="s">
        <v>187</v>
      </c>
      <c r="B8" s="107" t="s">
        <v>173</v>
      </c>
      <c r="C8" s="136" t="s">
        <v>185</v>
      </c>
      <c r="D8" s="137" t="s">
        <v>176</v>
      </c>
      <c r="E8" s="137" t="s">
        <v>180</v>
      </c>
      <c r="F8" s="140">
        <v>4</v>
      </c>
      <c r="G8" s="112" t="s">
        <v>43</v>
      </c>
      <c r="H8" s="142">
        <v>5</v>
      </c>
      <c r="I8" s="114" t="s">
        <v>44</v>
      </c>
      <c r="J8" s="111">
        <v>250000</v>
      </c>
      <c r="K8" s="144">
        <v>1</v>
      </c>
      <c r="L8" s="132">
        <f t="shared" si="0"/>
        <v>250000</v>
      </c>
    </row>
    <row r="9" spans="1:12" ht="28.5">
      <c r="A9" s="184" t="s">
        <v>188</v>
      </c>
      <c r="B9" s="107" t="s">
        <v>184</v>
      </c>
      <c r="C9" s="136" t="s">
        <v>185</v>
      </c>
      <c r="D9" s="137" t="s">
        <v>177</v>
      </c>
      <c r="E9" s="137" t="s">
        <v>180</v>
      </c>
      <c r="F9" s="140">
        <v>4</v>
      </c>
      <c r="G9" s="112" t="s">
        <v>43</v>
      </c>
      <c r="H9" s="142">
        <v>5</v>
      </c>
      <c r="I9" s="114" t="s">
        <v>44</v>
      </c>
      <c r="J9" s="111">
        <v>40000</v>
      </c>
      <c r="K9" s="144">
        <v>1</v>
      </c>
      <c r="L9" s="132">
        <f t="shared" si="0"/>
        <v>40000</v>
      </c>
    </row>
    <row r="10" spans="1:12" ht="14.25">
      <c r="A10" s="184"/>
      <c r="B10" s="107"/>
      <c r="C10" s="136"/>
      <c r="D10" s="137"/>
      <c r="E10" s="137"/>
      <c r="F10" s="140"/>
      <c r="G10" s="112" t="s">
        <v>43</v>
      </c>
      <c r="H10" s="142"/>
      <c r="I10" s="114" t="s">
        <v>44</v>
      </c>
      <c r="J10" s="111"/>
      <c r="K10" s="144"/>
      <c r="L10" s="132">
        <f t="shared" si="0"/>
        <v>0</v>
      </c>
    </row>
    <row r="11" spans="1:12" ht="14.25">
      <c r="A11" s="184"/>
      <c r="B11" s="107"/>
      <c r="C11" s="136"/>
      <c r="D11" s="137"/>
      <c r="E11" s="137"/>
      <c r="F11" s="140"/>
      <c r="G11" s="112" t="s">
        <v>43</v>
      </c>
      <c r="H11" s="142"/>
      <c r="I11" s="114" t="s">
        <v>121</v>
      </c>
      <c r="J11" s="111"/>
      <c r="K11" s="144"/>
      <c r="L11" s="132">
        <f t="shared" ref="L11:L34" si="1">ROUNDDOWN(J11*K11,0)</f>
        <v>0</v>
      </c>
    </row>
    <row r="12" spans="1:12" ht="14.25">
      <c r="A12" s="184"/>
      <c r="B12" s="107"/>
      <c r="C12" s="136"/>
      <c r="D12" s="137"/>
      <c r="E12" s="137"/>
      <c r="F12" s="140"/>
      <c r="G12" s="112" t="s">
        <v>43</v>
      </c>
      <c r="H12" s="142"/>
      <c r="I12" s="114" t="s">
        <v>121</v>
      </c>
      <c r="J12" s="111"/>
      <c r="K12" s="144"/>
      <c r="L12" s="132">
        <f t="shared" si="1"/>
        <v>0</v>
      </c>
    </row>
    <row r="13" spans="1:12" ht="14.25">
      <c r="A13" s="184"/>
      <c r="B13" s="107"/>
      <c r="C13" s="136"/>
      <c r="D13" s="137"/>
      <c r="E13" s="137"/>
      <c r="F13" s="140"/>
      <c r="G13" s="112" t="s">
        <v>43</v>
      </c>
      <c r="H13" s="142"/>
      <c r="I13" s="114" t="s">
        <v>121</v>
      </c>
      <c r="J13" s="111"/>
      <c r="K13" s="144"/>
      <c r="L13" s="132">
        <f t="shared" si="1"/>
        <v>0</v>
      </c>
    </row>
    <row r="14" spans="1:12" ht="14.25">
      <c r="A14" s="184"/>
      <c r="B14" s="107"/>
      <c r="C14" s="136"/>
      <c r="D14" s="137"/>
      <c r="E14" s="137"/>
      <c r="F14" s="140"/>
      <c r="G14" s="112" t="s">
        <v>43</v>
      </c>
      <c r="H14" s="142"/>
      <c r="I14" s="114" t="s">
        <v>121</v>
      </c>
      <c r="J14" s="111"/>
      <c r="K14" s="144"/>
      <c r="L14" s="132">
        <f t="shared" si="1"/>
        <v>0</v>
      </c>
    </row>
    <row r="15" spans="1:12" ht="14.25">
      <c r="A15" s="184"/>
      <c r="B15" s="107"/>
      <c r="C15" s="136"/>
      <c r="D15" s="137"/>
      <c r="E15" s="137"/>
      <c r="F15" s="140"/>
      <c r="G15" s="112" t="s">
        <v>43</v>
      </c>
      <c r="H15" s="142"/>
      <c r="I15" s="114" t="s">
        <v>121</v>
      </c>
      <c r="J15" s="111"/>
      <c r="K15" s="144"/>
      <c r="L15" s="132">
        <f t="shared" si="1"/>
        <v>0</v>
      </c>
    </row>
    <row r="16" spans="1:12" ht="14.25">
      <c r="A16" s="184"/>
      <c r="B16" s="107"/>
      <c r="C16" s="136"/>
      <c r="D16" s="137"/>
      <c r="E16" s="137"/>
      <c r="F16" s="140"/>
      <c r="G16" s="112" t="s">
        <v>43</v>
      </c>
      <c r="H16" s="142"/>
      <c r="I16" s="114" t="s">
        <v>121</v>
      </c>
      <c r="J16" s="111"/>
      <c r="K16" s="144"/>
      <c r="L16" s="132">
        <f t="shared" si="1"/>
        <v>0</v>
      </c>
    </row>
    <row r="17" spans="1:12" ht="14.25">
      <c r="A17" s="184"/>
      <c r="B17" s="107"/>
      <c r="C17" s="136"/>
      <c r="D17" s="137"/>
      <c r="E17" s="137"/>
      <c r="F17" s="140"/>
      <c r="G17" s="112" t="s">
        <v>43</v>
      </c>
      <c r="H17" s="142"/>
      <c r="I17" s="114" t="s">
        <v>121</v>
      </c>
      <c r="J17" s="111"/>
      <c r="K17" s="144"/>
      <c r="L17" s="132">
        <f t="shared" si="1"/>
        <v>0</v>
      </c>
    </row>
    <row r="18" spans="1:12" ht="14.25">
      <c r="A18" s="184"/>
      <c r="B18" s="107"/>
      <c r="C18" s="136"/>
      <c r="D18" s="137"/>
      <c r="E18" s="137"/>
      <c r="F18" s="140"/>
      <c r="G18" s="112" t="s">
        <v>43</v>
      </c>
      <c r="H18" s="142"/>
      <c r="I18" s="114" t="s">
        <v>121</v>
      </c>
      <c r="J18" s="111"/>
      <c r="K18" s="144"/>
      <c r="L18" s="132">
        <f t="shared" si="1"/>
        <v>0</v>
      </c>
    </row>
    <row r="19" spans="1:12" ht="14.25">
      <c r="A19" s="184"/>
      <c r="B19" s="107"/>
      <c r="C19" s="136"/>
      <c r="D19" s="137"/>
      <c r="E19" s="137"/>
      <c r="F19" s="140"/>
      <c r="G19" s="112" t="s">
        <v>43</v>
      </c>
      <c r="H19" s="142"/>
      <c r="I19" s="114" t="s">
        <v>121</v>
      </c>
      <c r="J19" s="111"/>
      <c r="K19" s="144"/>
      <c r="L19" s="132">
        <f t="shared" si="1"/>
        <v>0</v>
      </c>
    </row>
    <row r="20" spans="1:12" ht="14.25">
      <c r="A20" s="184"/>
      <c r="B20" s="107"/>
      <c r="C20" s="136"/>
      <c r="D20" s="137"/>
      <c r="E20" s="137"/>
      <c r="F20" s="140"/>
      <c r="G20" s="112" t="s">
        <v>43</v>
      </c>
      <c r="H20" s="142"/>
      <c r="I20" s="114" t="s">
        <v>121</v>
      </c>
      <c r="J20" s="111"/>
      <c r="K20" s="144"/>
      <c r="L20" s="132">
        <f t="shared" si="1"/>
        <v>0</v>
      </c>
    </row>
    <row r="21" spans="1:12" ht="14.25">
      <c r="A21" s="184"/>
      <c r="B21" s="107"/>
      <c r="C21" s="136"/>
      <c r="D21" s="137"/>
      <c r="E21" s="137"/>
      <c r="F21" s="140"/>
      <c r="G21" s="112" t="s">
        <v>43</v>
      </c>
      <c r="H21" s="142"/>
      <c r="I21" s="114" t="s">
        <v>121</v>
      </c>
      <c r="J21" s="111"/>
      <c r="K21" s="144"/>
      <c r="L21" s="132">
        <f t="shared" si="1"/>
        <v>0</v>
      </c>
    </row>
    <row r="22" spans="1:12" ht="14.25">
      <c r="A22" s="184"/>
      <c r="B22" s="107"/>
      <c r="C22" s="136"/>
      <c r="D22" s="137"/>
      <c r="E22" s="137"/>
      <c r="F22" s="140"/>
      <c r="G22" s="112" t="s">
        <v>43</v>
      </c>
      <c r="H22" s="142"/>
      <c r="I22" s="114" t="s">
        <v>121</v>
      </c>
      <c r="J22" s="111"/>
      <c r="K22" s="144"/>
      <c r="L22" s="132">
        <f t="shared" si="1"/>
        <v>0</v>
      </c>
    </row>
    <row r="23" spans="1:12" ht="14.25">
      <c r="A23" s="184"/>
      <c r="B23" s="107"/>
      <c r="C23" s="136"/>
      <c r="D23" s="137"/>
      <c r="E23" s="137"/>
      <c r="F23" s="140"/>
      <c r="G23" s="112" t="s">
        <v>43</v>
      </c>
      <c r="H23" s="142"/>
      <c r="I23" s="114" t="s">
        <v>121</v>
      </c>
      <c r="J23" s="111"/>
      <c r="K23" s="144"/>
      <c r="L23" s="132">
        <f t="shared" si="1"/>
        <v>0</v>
      </c>
    </row>
    <row r="24" spans="1:12" ht="14.25">
      <c r="A24" s="184"/>
      <c r="B24" s="107"/>
      <c r="C24" s="136"/>
      <c r="D24" s="137"/>
      <c r="E24" s="137"/>
      <c r="F24" s="140"/>
      <c r="G24" s="112" t="s">
        <v>43</v>
      </c>
      <c r="H24" s="142"/>
      <c r="I24" s="114" t="s">
        <v>121</v>
      </c>
      <c r="J24" s="111"/>
      <c r="K24" s="144"/>
      <c r="L24" s="132">
        <f t="shared" si="1"/>
        <v>0</v>
      </c>
    </row>
    <row r="25" spans="1:12" ht="14.25">
      <c r="A25" s="184"/>
      <c r="B25" s="107"/>
      <c r="C25" s="136"/>
      <c r="D25" s="137"/>
      <c r="E25" s="137"/>
      <c r="F25" s="140"/>
      <c r="G25" s="112" t="s">
        <v>43</v>
      </c>
      <c r="H25" s="142"/>
      <c r="I25" s="114" t="s">
        <v>121</v>
      </c>
      <c r="J25" s="111"/>
      <c r="K25" s="144"/>
      <c r="L25" s="132">
        <f t="shared" si="1"/>
        <v>0</v>
      </c>
    </row>
    <row r="26" spans="1:12" ht="14.25">
      <c r="A26" s="184"/>
      <c r="B26" s="107"/>
      <c r="C26" s="136"/>
      <c r="D26" s="137"/>
      <c r="E26" s="137"/>
      <c r="F26" s="140"/>
      <c r="G26" s="112" t="s">
        <v>43</v>
      </c>
      <c r="H26" s="142"/>
      <c r="I26" s="114" t="s">
        <v>121</v>
      </c>
      <c r="J26" s="111"/>
      <c r="K26" s="144"/>
      <c r="L26" s="132">
        <f t="shared" si="1"/>
        <v>0</v>
      </c>
    </row>
    <row r="27" spans="1:12" ht="14.25">
      <c r="A27" s="184"/>
      <c r="B27" s="107"/>
      <c r="C27" s="136"/>
      <c r="D27" s="137"/>
      <c r="E27" s="137"/>
      <c r="F27" s="140"/>
      <c r="G27" s="112" t="s">
        <v>43</v>
      </c>
      <c r="H27" s="142"/>
      <c r="I27" s="114" t="s">
        <v>121</v>
      </c>
      <c r="J27" s="111"/>
      <c r="K27" s="144"/>
      <c r="L27" s="132">
        <f t="shared" si="1"/>
        <v>0</v>
      </c>
    </row>
    <row r="28" spans="1:12" ht="14.25">
      <c r="A28" s="184"/>
      <c r="B28" s="107"/>
      <c r="C28" s="136"/>
      <c r="D28" s="137"/>
      <c r="E28" s="137"/>
      <c r="F28" s="140"/>
      <c r="G28" s="112" t="s">
        <v>43</v>
      </c>
      <c r="H28" s="142"/>
      <c r="I28" s="114" t="s">
        <v>121</v>
      </c>
      <c r="J28" s="111"/>
      <c r="K28" s="144"/>
      <c r="L28" s="132">
        <f t="shared" si="1"/>
        <v>0</v>
      </c>
    </row>
    <row r="29" spans="1:12" ht="14.25">
      <c r="A29" s="184"/>
      <c r="B29" s="107"/>
      <c r="C29" s="136"/>
      <c r="D29" s="137"/>
      <c r="E29" s="137"/>
      <c r="F29" s="140"/>
      <c r="G29" s="112" t="s">
        <v>43</v>
      </c>
      <c r="H29" s="142"/>
      <c r="I29" s="114" t="s">
        <v>121</v>
      </c>
      <c r="J29" s="111"/>
      <c r="K29" s="144"/>
      <c r="L29" s="132">
        <f t="shared" si="1"/>
        <v>0</v>
      </c>
    </row>
    <row r="30" spans="1:12" ht="14.25">
      <c r="A30" s="184"/>
      <c r="B30" s="107"/>
      <c r="C30" s="136"/>
      <c r="D30" s="137"/>
      <c r="E30" s="137"/>
      <c r="F30" s="140"/>
      <c r="G30" s="112" t="s">
        <v>43</v>
      </c>
      <c r="H30" s="142"/>
      <c r="I30" s="114" t="s">
        <v>121</v>
      </c>
      <c r="J30" s="111"/>
      <c r="K30" s="144"/>
      <c r="L30" s="132">
        <f t="shared" si="1"/>
        <v>0</v>
      </c>
    </row>
    <row r="31" spans="1:12" ht="14.25">
      <c r="A31" s="184"/>
      <c r="B31" s="107"/>
      <c r="C31" s="136"/>
      <c r="D31" s="137"/>
      <c r="E31" s="137"/>
      <c r="F31" s="140"/>
      <c r="G31" s="112" t="s">
        <v>43</v>
      </c>
      <c r="H31" s="142"/>
      <c r="I31" s="114" t="s">
        <v>121</v>
      </c>
      <c r="J31" s="111"/>
      <c r="K31" s="144"/>
      <c r="L31" s="132">
        <f t="shared" si="1"/>
        <v>0</v>
      </c>
    </row>
    <row r="32" spans="1:12" ht="14.25">
      <c r="A32" s="184"/>
      <c r="B32" s="107"/>
      <c r="C32" s="136"/>
      <c r="D32" s="137"/>
      <c r="E32" s="137"/>
      <c r="F32" s="140"/>
      <c r="G32" s="112" t="s">
        <v>43</v>
      </c>
      <c r="H32" s="142"/>
      <c r="I32" s="114" t="s">
        <v>121</v>
      </c>
      <c r="J32" s="111"/>
      <c r="K32" s="144"/>
      <c r="L32" s="132">
        <f t="shared" si="1"/>
        <v>0</v>
      </c>
    </row>
    <row r="33" spans="1:15" ht="14.25">
      <c r="A33" s="184"/>
      <c r="B33" s="107"/>
      <c r="C33" s="136"/>
      <c r="D33" s="137"/>
      <c r="E33" s="137"/>
      <c r="F33" s="140"/>
      <c r="G33" s="112" t="s">
        <v>43</v>
      </c>
      <c r="H33" s="142"/>
      <c r="I33" s="114" t="s">
        <v>121</v>
      </c>
      <c r="J33" s="111"/>
      <c r="K33" s="144"/>
      <c r="L33" s="132">
        <f t="shared" si="1"/>
        <v>0</v>
      </c>
    </row>
    <row r="34" spans="1:15" ht="15" thickBot="1">
      <c r="A34" s="184"/>
      <c r="B34" s="107"/>
      <c r="C34" s="136"/>
      <c r="D34" s="137"/>
      <c r="E34" s="137"/>
      <c r="F34" s="140"/>
      <c r="G34" s="112" t="s">
        <v>43</v>
      </c>
      <c r="H34" s="142"/>
      <c r="I34" s="114" t="s">
        <v>121</v>
      </c>
      <c r="J34" s="111"/>
      <c r="K34" s="144"/>
      <c r="L34" s="132">
        <f t="shared" si="1"/>
        <v>0</v>
      </c>
    </row>
    <row r="35" spans="1:15" ht="15" thickBot="1">
      <c r="A35" s="234" t="s">
        <v>35</v>
      </c>
      <c r="B35" s="235"/>
      <c r="C35" s="235"/>
      <c r="D35" s="235"/>
      <c r="E35" s="235"/>
      <c r="F35" s="235"/>
      <c r="G35" s="235"/>
      <c r="H35" s="235"/>
      <c r="I35" s="235"/>
      <c r="J35" s="235"/>
      <c r="K35" s="235"/>
      <c r="L35" s="75">
        <f>SUM(L4:L34)</f>
        <v>440000</v>
      </c>
    </row>
    <row r="36" spans="1:15">
      <c r="K36" s="133" t="s">
        <v>82</v>
      </c>
      <c r="L36" s="66">
        <f>SUMIF($C4:$C34,"外部委員等",$L4:$L34)</f>
        <v>0</v>
      </c>
    </row>
    <row r="37" spans="1:15">
      <c r="K37" s="134" t="s">
        <v>71</v>
      </c>
      <c r="L37" s="66">
        <f>SUM(M37:O37)</f>
        <v>290000</v>
      </c>
      <c r="M37" s="66">
        <f>SUMIFS($L4:$L34,$A4:$A34,"海外旅費（課税分／国内移動分等）",$C4:$C34,"研究グループ")</f>
        <v>40000</v>
      </c>
      <c r="N37" s="66">
        <f>SUMIFS($L4:$L34,$A4:$A34,"海外旅費（不課税分）",$C4:$C34,"研究グループ")</f>
        <v>250000</v>
      </c>
      <c r="O37" s="66">
        <f>SUMIFS($L4:$L34,$A4:$A34,"海外旅費（不課税インボイス経過措置適用分）",$C4:$C34,"研究グループ")</f>
        <v>0</v>
      </c>
    </row>
    <row r="38" spans="1:15">
      <c r="K38" s="134" t="s">
        <v>72</v>
      </c>
      <c r="L38" s="66">
        <f>SUM(M38:O38)</f>
        <v>150000</v>
      </c>
      <c r="M38" s="66">
        <f>SUMIFS($L4:$L34,$A4:$A34,"国内旅費（一般）",$C4:$C34,"研究グループ")</f>
        <v>150000</v>
      </c>
      <c r="N38" s="66">
        <f>SUMIFS($L4:$L34,$A4:$A34,"国内旅費（不課税）",$C4:$C34,"研究グループ")</f>
        <v>0</v>
      </c>
      <c r="O38" s="66">
        <f>SUMIFS($L4:$L34,$A4:$A34,"国内旅費（不課税インボイス経過措置適用）",$C4:$C34,"研究グループ")</f>
        <v>0</v>
      </c>
    </row>
    <row r="39" spans="1:15">
      <c r="K39" s="134" t="s">
        <v>73</v>
      </c>
      <c r="L39" s="66">
        <f>SUMIF($C4:$C34,"招聘外国人等",$L4:$L34)</f>
        <v>0</v>
      </c>
    </row>
    <row r="40" spans="1:15">
      <c r="K40" s="134" t="s">
        <v>39</v>
      </c>
      <c r="L40" s="66">
        <f>SUM(M40:N40)</f>
        <v>250000</v>
      </c>
      <c r="M40" s="66">
        <f>SUMIF($A4:$A34,"国内旅費（不課税）",$L4:$L34)</f>
        <v>0</v>
      </c>
      <c r="N40" s="66">
        <f>SUMIF($A4:$A34,"海外旅費（不課税分）",$L4:$L34)</f>
        <v>250000</v>
      </c>
      <c r="O40" s="68" t="s">
        <v>75</v>
      </c>
    </row>
    <row r="41" spans="1:15">
      <c r="K41" s="135" t="s">
        <v>103</v>
      </c>
      <c r="L41" s="66">
        <f>SUM(M41:N41)</f>
        <v>0</v>
      </c>
      <c r="M41" s="66">
        <f>SUMIF($A4:$A34,"国内旅費（不課税インボイス経過措置適用）",$L4:$L34)</f>
        <v>0</v>
      </c>
      <c r="N41" s="66">
        <f>SUMIF($A4:$A34,"海外旅費（不課税インボイス経過措置適用分）",$L4:$L34)</f>
        <v>0</v>
      </c>
      <c r="O41" s="68" t="s">
        <v>102</v>
      </c>
    </row>
  </sheetData>
  <sheetProtection algorithmName="SHA-512" hashValue="BUQUHH5BKOrKl8GCmmipwpLwq/Alnbi8bmze8uJHxworaxhDMIlsvNUxpaqzmevhOWDx6waAPC/74gcSy+OIUw==" saltValue="wZnWx0pSu0U+6vUpZJc6Yw==" spinCount="100000" sheet="1" formatRows="0" selectLockedCells="1"/>
  <mergeCells count="9">
    <mergeCell ref="A35:K35"/>
    <mergeCell ref="L2:L3"/>
    <mergeCell ref="A2:A3"/>
    <mergeCell ref="B2:B3"/>
    <mergeCell ref="D2:D3"/>
    <mergeCell ref="F2:I3"/>
    <mergeCell ref="E2:E3"/>
    <mergeCell ref="J2:K2"/>
    <mergeCell ref="C2:C3"/>
  </mergeCells>
  <phoneticPr fontId="15"/>
  <conditionalFormatting sqref="A4:A34">
    <cfRule type="expression" dxfId="28" priority="14">
      <formula>J4&lt;&gt;""</formula>
    </cfRule>
  </conditionalFormatting>
  <conditionalFormatting sqref="A4:F34">
    <cfRule type="expression" dxfId="27" priority="7">
      <formula>A4&lt;&gt;""</formula>
    </cfRule>
  </conditionalFormatting>
  <conditionalFormatting sqref="B4:B34">
    <cfRule type="expression" dxfId="26" priority="12">
      <formula>J4&lt;&gt;""</formula>
    </cfRule>
  </conditionalFormatting>
  <conditionalFormatting sqref="C4:C34">
    <cfRule type="expression" dxfId="25" priority="10">
      <formula>J4&lt;&gt;""</formula>
    </cfRule>
  </conditionalFormatting>
  <conditionalFormatting sqref="D4:F34">
    <cfRule type="expression" dxfId="24" priority="8">
      <formula>$J4&lt;&gt;""</formula>
    </cfRule>
  </conditionalFormatting>
  <conditionalFormatting sqref="H4:H34">
    <cfRule type="expression" dxfId="23" priority="3">
      <formula>H4&lt;&gt;""</formula>
    </cfRule>
    <cfRule type="expression" dxfId="22" priority="4">
      <formula>$J4&lt;&gt;""</formula>
    </cfRule>
  </conditionalFormatting>
  <conditionalFormatting sqref="K4:K34">
    <cfRule type="expression" dxfId="21" priority="1">
      <formula>K4&lt;&gt;""</formula>
    </cfRule>
    <cfRule type="expression" dxfId="20" priority="2">
      <formula>$J4&lt;&gt;""</formula>
    </cfRule>
  </conditionalFormatting>
  <dataValidations count="3">
    <dataValidation imeMode="disabled" allowBlank="1" showInputMessage="1" showErrorMessage="1" sqref="J4:J34" xr:uid="{00000000-0002-0000-0400-000002000000}"/>
    <dataValidation type="list" allowBlank="1" showInputMessage="1" showErrorMessage="1" errorTitle="プルダウン" error="プルダウンから選択してください。" sqref="A4:A34" xr:uid="{A4D4B883-60D9-4741-B281-26E1277EA8C8}">
      <formula1>",国内旅費（一般）,国内旅費（不課税）,国内旅費（不課税インボイス経過措置適用）,海外旅費（不課税分）,海外旅費（課税分／国内移動分等）,海外旅費（不課税インボイス経過措置適用分）"</formula1>
    </dataValidation>
    <dataValidation type="list" allowBlank="1" showInputMessage="1" showErrorMessage="1" sqref="C4:C34" xr:uid="{134EA855-4A2D-4901-8ED4-9F4FF58A6FE1}">
      <formula1>",研究グループ,外部委員等,招聘外国人等"</formula1>
    </dataValidation>
  </dataValidations>
  <pageMargins left="0.70866141732283472" right="0.70866141732283472" top="0.74803149606299213" bottom="0.74803149606299213" header="0.31496062992125984" footer="0.31496062992125984"/>
  <pageSetup paperSize="9" scale="85" orientation="landscape" r:id="rId1"/>
  <colBreaks count="1" manualBreakCount="1">
    <brk id="12"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9"/>
  <sheetViews>
    <sheetView view="pageBreakPreview" zoomScaleNormal="100" zoomScaleSheetLayoutView="100" workbookViewId="0">
      <selection activeCell="E22" sqref="E22"/>
    </sheetView>
  </sheetViews>
  <sheetFormatPr defaultColWidth="9" defaultRowHeight="13.5"/>
  <cols>
    <col min="1" max="1" width="22.25" style="1" customWidth="1"/>
    <col min="2" max="2" width="33.875" style="1" bestFit="1" customWidth="1"/>
    <col min="3" max="3" width="20.625" style="1" customWidth="1"/>
    <col min="4" max="4" width="10.75" style="1" customWidth="1"/>
    <col min="5" max="5" width="10.5" style="1" bestFit="1" customWidth="1"/>
    <col min="6" max="6" width="9" style="1"/>
    <col min="7" max="7" width="5.5" style="1" bestFit="1" customWidth="1"/>
    <col min="8" max="8" width="13.625" style="1" customWidth="1"/>
    <col min="9" max="16384" width="9" style="1"/>
  </cols>
  <sheetData>
    <row r="1" spans="1:9" ht="14.25">
      <c r="A1" s="2" t="s">
        <v>57</v>
      </c>
      <c r="B1" s="2"/>
      <c r="C1" s="2"/>
      <c r="D1" s="2"/>
      <c r="E1" s="2"/>
      <c r="F1" s="2"/>
      <c r="G1" s="18"/>
      <c r="H1" s="19"/>
    </row>
    <row r="2" spans="1:9" ht="15" thickBot="1">
      <c r="A2" s="2" t="s">
        <v>96</v>
      </c>
      <c r="B2" s="2"/>
      <c r="C2" s="2"/>
      <c r="D2" s="2"/>
      <c r="E2" s="2"/>
      <c r="F2" s="2"/>
      <c r="G2" s="18"/>
      <c r="H2" s="5" t="s">
        <v>27</v>
      </c>
    </row>
    <row r="3" spans="1:9" ht="14.25" customHeight="1">
      <c r="A3" s="262" t="s">
        <v>58</v>
      </c>
      <c r="B3" s="225" t="s">
        <v>59</v>
      </c>
      <c r="C3" s="264" t="s">
        <v>117</v>
      </c>
      <c r="D3" s="256" t="s">
        <v>118</v>
      </c>
      <c r="E3" s="227" t="s">
        <v>30</v>
      </c>
      <c r="F3" s="227"/>
      <c r="G3" s="227"/>
      <c r="H3" s="258" t="s">
        <v>32</v>
      </c>
      <c r="I3" s="200" t="s">
        <v>110</v>
      </c>
    </row>
    <row r="4" spans="1:9" ht="15" thickBot="1">
      <c r="A4" s="263"/>
      <c r="B4" s="226"/>
      <c r="C4" s="265"/>
      <c r="D4" s="257"/>
      <c r="E4" s="121" t="s">
        <v>33</v>
      </c>
      <c r="F4" s="121" t="s">
        <v>34</v>
      </c>
      <c r="G4" s="122" t="s">
        <v>60</v>
      </c>
      <c r="H4" s="259"/>
      <c r="I4" s="255"/>
    </row>
    <row r="5" spans="1:9" ht="14.25">
      <c r="A5" s="151" t="s">
        <v>189</v>
      </c>
      <c r="B5" s="152" t="s">
        <v>190</v>
      </c>
      <c r="C5" s="152" t="s">
        <v>191</v>
      </c>
      <c r="D5" s="183" t="s">
        <v>199</v>
      </c>
      <c r="E5" s="150">
        <v>500000</v>
      </c>
      <c r="F5" s="152">
        <v>1</v>
      </c>
      <c r="G5" s="47" t="s">
        <v>152</v>
      </c>
      <c r="H5" s="41">
        <f>ROUNDDOWN(E5*F5,0)</f>
        <v>500000</v>
      </c>
      <c r="I5" s="170">
        <v>4</v>
      </c>
    </row>
    <row r="6" spans="1:9" ht="14.25">
      <c r="A6" s="48" t="s">
        <v>192</v>
      </c>
      <c r="B6" s="49" t="s">
        <v>193</v>
      </c>
      <c r="C6" s="49" t="s">
        <v>194</v>
      </c>
      <c r="D6" s="183" t="s">
        <v>200</v>
      </c>
      <c r="E6" s="150">
        <v>124000</v>
      </c>
      <c r="F6" s="49">
        <v>2</v>
      </c>
      <c r="G6" s="47" t="s">
        <v>150</v>
      </c>
      <c r="H6" s="41">
        <f>ROUNDDOWN(E6*F6,0)</f>
        <v>248000</v>
      </c>
      <c r="I6" s="167"/>
    </row>
    <row r="7" spans="1:9" ht="14.25">
      <c r="A7" s="48" t="s">
        <v>195</v>
      </c>
      <c r="B7" s="49" t="s">
        <v>196</v>
      </c>
      <c r="C7" s="49" t="s">
        <v>197</v>
      </c>
      <c r="D7" s="183" t="s">
        <v>198</v>
      </c>
      <c r="E7" s="150">
        <v>750000</v>
      </c>
      <c r="F7" s="49">
        <v>1</v>
      </c>
      <c r="G7" s="47" t="s">
        <v>152</v>
      </c>
      <c r="H7" s="41">
        <f t="shared" ref="H7:H24" si="0">ROUNDDOWN(E7*F7,0)</f>
        <v>750000</v>
      </c>
      <c r="I7" s="167">
        <v>5</v>
      </c>
    </row>
    <row r="8" spans="1:9" ht="14.25">
      <c r="A8" s="48"/>
      <c r="B8" s="49"/>
      <c r="C8" s="49"/>
      <c r="D8" s="183"/>
      <c r="E8" s="150"/>
      <c r="F8" s="49"/>
      <c r="G8" s="47"/>
      <c r="H8" s="41">
        <f t="shared" si="0"/>
        <v>0</v>
      </c>
      <c r="I8" s="167"/>
    </row>
    <row r="9" spans="1:9" ht="14.25">
      <c r="A9" s="48"/>
      <c r="B9" s="49"/>
      <c r="C9" s="49"/>
      <c r="D9" s="183"/>
      <c r="E9" s="150"/>
      <c r="F9" s="49"/>
      <c r="G9" s="47"/>
      <c r="H9" s="41">
        <f t="shared" si="0"/>
        <v>0</v>
      </c>
      <c r="I9" s="167"/>
    </row>
    <row r="10" spans="1:9" ht="14.25">
      <c r="A10" s="48"/>
      <c r="B10" s="49"/>
      <c r="C10" s="49"/>
      <c r="D10" s="183"/>
      <c r="E10" s="150"/>
      <c r="F10" s="49"/>
      <c r="G10" s="47"/>
      <c r="H10" s="41">
        <f t="shared" si="0"/>
        <v>0</v>
      </c>
      <c r="I10" s="167"/>
    </row>
    <row r="11" spans="1:9" ht="14.25">
      <c r="A11" s="48"/>
      <c r="B11" s="49"/>
      <c r="C11" s="49"/>
      <c r="D11" s="183"/>
      <c r="E11" s="150"/>
      <c r="F11" s="49"/>
      <c r="G11" s="47"/>
      <c r="H11" s="41">
        <f t="shared" si="0"/>
        <v>0</v>
      </c>
      <c r="I11" s="167"/>
    </row>
    <row r="12" spans="1:9" ht="14.25">
      <c r="A12" s="48"/>
      <c r="B12" s="49"/>
      <c r="C12" s="49"/>
      <c r="D12" s="183"/>
      <c r="E12" s="150"/>
      <c r="F12" s="49"/>
      <c r="G12" s="47"/>
      <c r="H12" s="41">
        <f t="shared" si="0"/>
        <v>0</v>
      </c>
      <c r="I12" s="167"/>
    </row>
    <row r="13" spans="1:9" ht="14.25">
      <c r="A13" s="48"/>
      <c r="B13" s="49"/>
      <c r="C13" s="49"/>
      <c r="D13" s="183"/>
      <c r="E13" s="150"/>
      <c r="F13" s="49"/>
      <c r="G13" s="47"/>
      <c r="H13" s="41">
        <f t="shared" si="0"/>
        <v>0</v>
      </c>
      <c r="I13" s="167"/>
    </row>
    <row r="14" spans="1:9" ht="14.25">
      <c r="A14" s="48"/>
      <c r="B14" s="49"/>
      <c r="C14" s="49"/>
      <c r="D14" s="183"/>
      <c r="E14" s="150"/>
      <c r="F14" s="49"/>
      <c r="G14" s="47"/>
      <c r="H14" s="41">
        <f t="shared" si="0"/>
        <v>0</v>
      </c>
      <c r="I14" s="167"/>
    </row>
    <row r="15" spans="1:9" ht="14.25">
      <c r="A15" s="48"/>
      <c r="B15" s="49"/>
      <c r="C15" s="49"/>
      <c r="D15" s="183"/>
      <c r="E15" s="150"/>
      <c r="F15" s="49"/>
      <c r="G15" s="47"/>
      <c r="H15" s="41">
        <f t="shared" si="0"/>
        <v>0</v>
      </c>
      <c r="I15" s="167"/>
    </row>
    <row r="16" spans="1:9" ht="14.25">
      <c r="A16" s="48"/>
      <c r="B16" s="49"/>
      <c r="C16" s="49"/>
      <c r="D16" s="183"/>
      <c r="E16" s="150"/>
      <c r="F16" s="49"/>
      <c r="G16" s="47"/>
      <c r="H16" s="41">
        <f t="shared" si="0"/>
        <v>0</v>
      </c>
      <c r="I16" s="167"/>
    </row>
    <row r="17" spans="1:10" ht="14.25">
      <c r="A17" s="48"/>
      <c r="B17" s="49"/>
      <c r="C17" s="49"/>
      <c r="D17" s="183"/>
      <c r="E17" s="150"/>
      <c r="F17" s="49"/>
      <c r="G17" s="47"/>
      <c r="H17" s="41">
        <f t="shared" si="0"/>
        <v>0</v>
      </c>
      <c r="I17" s="167"/>
    </row>
    <row r="18" spans="1:10" ht="14.25">
      <c r="A18" s="48"/>
      <c r="B18" s="49"/>
      <c r="C18" s="49"/>
      <c r="D18" s="183"/>
      <c r="E18" s="150"/>
      <c r="F18" s="49"/>
      <c r="G18" s="47"/>
      <c r="H18" s="41">
        <f t="shared" si="0"/>
        <v>0</v>
      </c>
      <c r="I18" s="167"/>
    </row>
    <row r="19" spans="1:10" ht="14.25">
      <c r="A19" s="48"/>
      <c r="B19" s="49"/>
      <c r="C19" s="49"/>
      <c r="D19" s="183"/>
      <c r="E19" s="150"/>
      <c r="F19" s="49"/>
      <c r="G19" s="47"/>
      <c r="H19" s="41">
        <f t="shared" si="0"/>
        <v>0</v>
      </c>
      <c r="I19" s="167"/>
    </row>
    <row r="20" spans="1:10" ht="14.25">
      <c r="A20" s="48"/>
      <c r="B20" s="49"/>
      <c r="C20" s="49"/>
      <c r="D20" s="183"/>
      <c r="E20" s="150"/>
      <c r="F20" s="49"/>
      <c r="G20" s="47"/>
      <c r="H20" s="41">
        <f t="shared" si="0"/>
        <v>0</v>
      </c>
      <c r="I20" s="167"/>
    </row>
    <row r="21" spans="1:10" ht="14.25">
      <c r="A21" s="48"/>
      <c r="B21" s="49"/>
      <c r="C21" s="49"/>
      <c r="D21" s="183"/>
      <c r="E21" s="150"/>
      <c r="F21" s="49"/>
      <c r="G21" s="47"/>
      <c r="H21" s="41">
        <f t="shared" si="0"/>
        <v>0</v>
      </c>
      <c r="I21" s="167"/>
    </row>
    <row r="22" spans="1:10" ht="14.25">
      <c r="A22" s="48"/>
      <c r="B22" s="49"/>
      <c r="C22" s="49"/>
      <c r="D22" s="183"/>
      <c r="E22" s="150"/>
      <c r="F22" s="49"/>
      <c r="G22" s="47"/>
      <c r="H22" s="41">
        <f t="shared" si="0"/>
        <v>0</v>
      </c>
      <c r="I22" s="167"/>
    </row>
    <row r="23" spans="1:10" ht="14.25">
      <c r="A23" s="48"/>
      <c r="B23" s="49"/>
      <c r="C23" s="49"/>
      <c r="D23" s="183"/>
      <c r="E23" s="150"/>
      <c r="F23" s="49"/>
      <c r="G23" s="47"/>
      <c r="H23" s="41">
        <f t="shared" si="0"/>
        <v>0</v>
      </c>
      <c r="I23" s="167"/>
    </row>
    <row r="24" spans="1:10" ht="15" thickBot="1">
      <c r="A24" s="153"/>
      <c r="B24" s="50"/>
      <c r="C24" s="50"/>
      <c r="D24" s="183"/>
      <c r="E24" s="150"/>
      <c r="F24" s="50"/>
      <c r="G24" s="47"/>
      <c r="H24" s="41">
        <f t="shared" si="0"/>
        <v>0</v>
      </c>
      <c r="I24" s="169"/>
    </row>
    <row r="25" spans="1:10" ht="15" thickBot="1">
      <c r="A25" s="260" t="s">
        <v>35</v>
      </c>
      <c r="B25" s="261"/>
      <c r="C25" s="261"/>
      <c r="D25" s="261"/>
      <c r="E25" s="261"/>
      <c r="F25" s="261"/>
      <c r="G25" s="261"/>
      <c r="H25" s="20">
        <f>SUM(H5:H24)</f>
        <v>1498000</v>
      </c>
      <c r="I25" s="146"/>
    </row>
    <row r="26" spans="1:10">
      <c r="I26" s="146"/>
    </row>
    <row r="27" spans="1:10">
      <c r="G27" s="148" t="s">
        <v>68</v>
      </c>
      <c r="H27" s="32">
        <f>SUM(H29:H30)</f>
        <v>248000</v>
      </c>
      <c r="I27" s="146"/>
      <c r="J27" s="30" t="s">
        <v>75</v>
      </c>
    </row>
    <row r="28" spans="1:10">
      <c r="G28" s="149" t="s">
        <v>104</v>
      </c>
      <c r="H28" s="32">
        <f>SUMIFS(H5:H24,D5:D24,"国内（不課税インボイス経過措置適用）")</f>
        <v>500000</v>
      </c>
      <c r="I28" s="146"/>
      <c r="J28" s="30" t="s">
        <v>102</v>
      </c>
    </row>
    <row r="29" spans="1:10">
      <c r="G29" s="154" t="s">
        <v>119</v>
      </c>
      <c r="H29" s="1">
        <f>SUMIFS(H5:H24,D5:D24,"国内（不課税）")</f>
        <v>0</v>
      </c>
      <c r="I29" s="146"/>
    </row>
    <row r="30" spans="1:10">
      <c r="G30" s="154" t="s">
        <v>120</v>
      </c>
      <c r="H30" s="1">
        <f>SUMIFS(H5:H24,D5:D24,"海外（不課税）")</f>
        <v>248000</v>
      </c>
      <c r="I30" s="146"/>
    </row>
    <row r="31" spans="1:10">
      <c r="I31" s="146"/>
    </row>
    <row r="32" spans="1:10">
      <c r="I32" s="146"/>
    </row>
    <row r="33" spans="9:9">
      <c r="I33" s="146"/>
    </row>
    <row r="34" spans="9:9">
      <c r="I34" s="146"/>
    </row>
    <row r="35" spans="9:9">
      <c r="I35" s="146"/>
    </row>
    <row r="36" spans="9:9">
      <c r="I36" s="146"/>
    </row>
    <row r="37" spans="9:9">
      <c r="I37" s="146"/>
    </row>
    <row r="38" spans="9:9">
      <c r="I38" s="146"/>
    </row>
    <row r="39" spans="9:9">
      <c r="I39" s="147"/>
    </row>
  </sheetData>
  <sheetProtection algorithmName="SHA-512" hashValue="JbHOjaY7wtP6ZlB2edqle2gtfoY0sRWoR9rSTH0TcD9l5V39nxS3jQv/VgcLfzqGgkIWbxb2ySF8XGfS3s4WHA==" saltValue="CX1P0+jW68YpIGbafEYGuQ==" spinCount="100000" sheet="1" formatRows="0" selectLockedCells="1"/>
  <mergeCells count="8">
    <mergeCell ref="I3:I4"/>
    <mergeCell ref="D3:D4"/>
    <mergeCell ref="H3:H4"/>
    <mergeCell ref="A25:G25"/>
    <mergeCell ref="A3:A4"/>
    <mergeCell ref="B3:B4"/>
    <mergeCell ref="E3:G3"/>
    <mergeCell ref="C3:C4"/>
  </mergeCells>
  <phoneticPr fontId="15"/>
  <conditionalFormatting sqref="A5:C24">
    <cfRule type="expression" dxfId="19" priority="9">
      <formula>$E5&lt;&gt;""</formula>
    </cfRule>
  </conditionalFormatting>
  <conditionalFormatting sqref="A5:D24">
    <cfRule type="expression" dxfId="18" priority="6">
      <formula>A5&lt;&gt;""</formula>
    </cfRule>
  </conditionalFormatting>
  <conditionalFormatting sqref="D5:D24">
    <cfRule type="expression" dxfId="17" priority="7">
      <formula>E5&lt;&gt;""</formula>
    </cfRule>
  </conditionalFormatting>
  <conditionalFormatting sqref="E5:E24">
    <cfRule type="expression" dxfId="16" priority="10">
      <formula>I5&lt;&gt;""</formula>
    </cfRule>
    <cfRule type="expression" dxfId="15" priority="11">
      <formula>E5&gt;=500000</formula>
    </cfRule>
  </conditionalFormatting>
  <conditionalFormatting sqref="F5:F24">
    <cfRule type="expression" dxfId="14" priority="5">
      <formula>$E5&lt;&gt;""</formula>
    </cfRule>
  </conditionalFormatting>
  <conditionalFormatting sqref="F5:G24">
    <cfRule type="expression" dxfId="13" priority="1">
      <formula>F5&lt;&gt;""</formula>
    </cfRule>
  </conditionalFormatting>
  <conditionalFormatting sqref="G5:G24">
    <cfRule type="expression" dxfId="12" priority="3">
      <formula>E5&lt;&gt;""</formula>
    </cfRule>
  </conditionalFormatting>
  <conditionalFormatting sqref="I5:I38">
    <cfRule type="expression" dxfId="11" priority="16">
      <formula>I5&lt;&gt;""</formula>
    </cfRule>
    <cfRule type="expression" dxfId="10" priority="17">
      <formula>E5&gt;=500000</formula>
    </cfRule>
  </conditionalFormatting>
  <dataValidations count="4">
    <dataValidation type="list" allowBlank="1" showInputMessage="1" showErrorMessage="1" errorTitle="プルダウン" error="プルダウンから選択してください。" sqref="G5:G24" xr:uid="{00000000-0002-0000-0500-000000000000}">
      <formula1>"選択してください,個,点,式,件,回,ヶ月"</formula1>
    </dataValidation>
    <dataValidation imeMode="disabled" allowBlank="1" showInputMessage="1" showErrorMessage="1" sqref="E5:E24" xr:uid="{00000000-0002-0000-0500-000002000000}"/>
    <dataValidation type="list" allowBlank="1" showInputMessage="1" showErrorMessage="1" sqref="D5:D6 D8:D24 D7" xr:uid="{2E1DCCC8-A14D-4D87-A33C-E71DF4E8032E}">
      <formula1>",国内（課税）,国内（不課税）,国内（不課税インボイス経過措置適用）,海外（不課税）"</formula1>
    </dataValidation>
    <dataValidation type="whole" imeMode="disabled" operator="greaterThan" allowBlank="1" showInputMessage="1" showErrorMessage="1" sqref="F5:F24" xr:uid="{A24B5CCB-A109-455B-9514-C7260B01FE9F}">
      <formula1>0</formula1>
    </dataValidation>
  </dataValidations>
  <pageMargins left="0.70866141732283472" right="0.70866141732283472" top="0.74803149606299213" bottom="0.74803149606299213" header="0.31496062992125984" footer="0.31496062992125984"/>
  <pageSetup paperSize="9" scale="98" orientation="landscape" r:id="rId1"/>
  <colBreaks count="1" manualBreakCount="1">
    <brk id="8"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4"/>
  <sheetViews>
    <sheetView tabSelected="1" view="pageBreakPreview" zoomScaleNormal="100" zoomScaleSheetLayoutView="100" workbookViewId="0">
      <selection activeCell="G20" sqref="G20"/>
    </sheetView>
  </sheetViews>
  <sheetFormatPr defaultColWidth="9" defaultRowHeight="13.5"/>
  <cols>
    <col min="1" max="1" width="22.75" style="1" bestFit="1" customWidth="1"/>
    <col min="2" max="2" width="17.625" style="1" customWidth="1"/>
    <col min="3" max="3" width="42.75" style="1" bestFit="1" customWidth="1"/>
    <col min="4" max="4" width="12.375" style="1" customWidth="1"/>
    <col min="5" max="5" width="5.875" style="1" customWidth="1"/>
    <col min="6" max="6" width="9" style="1"/>
    <col min="7" max="7" width="13.875" style="1" bestFit="1" customWidth="1"/>
    <col min="8" max="8" width="11.125" style="1" bestFit="1" customWidth="1"/>
    <col min="9" max="16384" width="9" style="1"/>
  </cols>
  <sheetData>
    <row r="1" spans="1:9" ht="14.25">
      <c r="A1" s="2" t="s">
        <v>57</v>
      </c>
      <c r="B1" s="2"/>
      <c r="C1" s="2"/>
      <c r="D1" s="2"/>
      <c r="E1" s="2"/>
      <c r="F1" s="18"/>
      <c r="G1" s="2"/>
      <c r="H1" s="19"/>
    </row>
    <row r="2" spans="1:9" ht="15" thickBot="1">
      <c r="A2" s="2" t="s">
        <v>61</v>
      </c>
      <c r="B2" s="2"/>
      <c r="C2" s="2"/>
      <c r="D2" s="2"/>
      <c r="E2" s="2"/>
      <c r="F2" s="4"/>
      <c r="G2" s="2"/>
      <c r="H2" s="5" t="s">
        <v>27</v>
      </c>
    </row>
    <row r="3" spans="1:9" ht="14.25" customHeight="1">
      <c r="A3" s="270" t="s">
        <v>58</v>
      </c>
      <c r="B3" s="270" t="s">
        <v>36</v>
      </c>
      <c r="C3" s="264" t="s">
        <v>59</v>
      </c>
      <c r="D3" s="274" t="s">
        <v>30</v>
      </c>
      <c r="E3" s="275"/>
      <c r="F3" s="276"/>
      <c r="G3" s="277" t="s">
        <v>56</v>
      </c>
      <c r="H3" s="268" t="s">
        <v>32</v>
      </c>
      <c r="I3" s="200" t="s">
        <v>110</v>
      </c>
    </row>
    <row r="4" spans="1:9" ht="15" thickBot="1">
      <c r="A4" s="271"/>
      <c r="B4" s="271"/>
      <c r="C4" s="265"/>
      <c r="D4" s="13" t="s">
        <v>33</v>
      </c>
      <c r="E4" s="13" t="s">
        <v>34</v>
      </c>
      <c r="F4" s="14" t="s">
        <v>60</v>
      </c>
      <c r="G4" s="278"/>
      <c r="H4" s="269"/>
      <c r="I4" s="255"/>
    </row>
    <row r="5" spans="1:9" ht="14.25">
      <c r="A5" s="97" t="s">
        <v>201</v>
      </c>
      <c r="B5" s="110" t="s">
        <v>210</v>
      </c>
      <c r="C5" s="110" t="s">
        <v>211</v>
      </c>
      <c r="D5" s="46">
        <v>7000</v>
      </c>
      <c r="E5" s="110">
        <v>10</v>
      </c>
      <c r="F5" s="47" t="s">
        <v>222</v>
      </c>
      <c r="G5" s="110" t="s">
        <v>153</v>
      </c>
      <c r="H5" s="41">
        <f>ROUNDDOWN(D5*E5,0)</f>
        <v>70000</v>
      </c>
      <c r="I5" s="170"/>
    </row>
    <row r="6" spans="1:9" ht="14.25">
      <c r="A6" s="45" t="s">
        <v>202</v>
      </c>
      <c r="B6" s="110" t="s">
        <v>212</v>
      </c>
      <c r="C6" s="96" t="s">
        <v>213</v>
      </c>
      <c r="D6" s="46">
        <v>5000</v>
      </c>
      <c r="E6" s="110">
        <v>12</v>
      </c>
      <c r="F6" s="47" t="s">
        <v>222</v>
      </c>
      <c r="G6" s="110" t="s">
        <v>153</v>
      </c>
      <c r="H6" s="41">
        <f>ROUNDDOWN(D6*E6,0)</f>
        <v>60000</v>
      </c>
      <c r="I6" s="170"/>
    </row>
    <row r="7" spans="1:9" ht="42.75">
      <c r="A7" s="45" t="s">
        <v>203</v>
      </c>
      <c r="B7" s="110" t="s">
        <v>214</v>
      </c>
      <c r="C7" s="96" t="s">
        <v>215</v>
      </c>
      <c r="D7" s="46">
        <v>140000</v>
      </c>
      <c r="E7" s="110">
        <v>1</v>
      </c>
      <c r="F7" s="47" t="s">
        <v>150</v>
      </c>
      <c r="G7" s="110" t="s">
        <v>155</v>
      </c>
      <c r="H7" s="41">
        <f t="shared" ref="H7:H34" si="0">ROUNDDOWN(D7*E7,0)</f>
        <v>140000</v>
      </c>
      <c r="I7" s="170"/>
    </row>
    <row r="8" spans="1:9" ht="14.25">
      <c r="A8" s="45" t="s">
        <v>204</v>
      </c>
      <c r="B8" s="110" t="s">
        <v>210</v>
      </c>
      <c r="C8" s="96" t="s">
        <v>216</v>
      </c>
      <c r="D8" s="46">
        <v>50000</v>
      </c>
      <c r="E8" s="110">
        <v>1</v>
      </c>
      <c r="F8" s="47" t="s">
        <v>150</v>
      </c>
      <c r="G8" s="110" t="s">
        <v>154</v>
      </c>
      <c r="H8" s="41">
        <f t="shared" si="0"/>
        <v>50000</v>
      </c>
      <c r="I8" s="170"/>
    </row>
    <row r="9" spans="1:9" ht="14.25">
      <c r="A9" s="45" t="s">
        <v>205</v>
      </c>
      <c r="B9" s="110" t="s">
        <v>210</v>
      </c>
      <c r="C9" s="96" t="s">
        <v>217</v>
      </c>
      <c r="D9" s="46">
        <v>200000</v>
      </c>
      <c r="E9" s="110">
        <v>1</v>
      </c>
      <c r="F9" s="47" t="s">
        <v>150</v>
      </c>
      <c r="G9" s="110" t="s">
        <v>154</v>
      </c>
      <c r="H9" s="41">
        <f t="shared" si="0"/>
        <v>200000</v>
      </c>
      <c r="I9" s="170"/>
    </row>
    <row r="10" spans="1:9" ht="14.25">
      <c r="A10" s="45" t="s">
        <v>206</v>
      </c>
      <c r="B10" s="110" t="s">
        <v>210</v>
      </c>
      <c r="C10" s="96" t="s">
        <v>216</v>
      </c>
      <c r="D10" s="46">
        <v>10000</v>
      </c>
      <c r="E10" s="110">
        <v>1</v>
      </c>
      <c r="F10" s="47" t="s">
        <v>150</v>
      </c>
      <c r="G10" s="110" t="s">
        <v>154</v>
      </c>
      <c r="H10" s="41">
        <f t="shared" si="0"/>
        <v>10000</v>
      </c>
      <c r="I10" s="170"/>
    </row>
    <row r="11" spans="1:9" ht="14.25">
      <c r="A11" s="45" t="s">
        <v>207</v>
      </c>
      <c r="B11" s="110" t="s">
        <v>210</v>
      </c>
      <c r="C11" s="96" t="s">
        <v>218</v>
      </c>
      <c r="D11" s="46">
        <v>10800</v>
      </c>
      <c r="E11" s="110">
        <v>2</v>
      </c>
      <c r="F11" s="47" t="s">
        <v>150</v>
      </c>
      <c r="G11" s="110" t="s">
        <v>153</v>
      </c>
      <c r="H11" s="41">
        <f t="shared" si="0"/>
        <v>21600</v>
      </c>
      <c r="I11" s="170"/>
    </row>
    <row r="12" spans="1:9" ht="14.25">
      <c r="A12" s="45" t="s">
        <v>208</v>
      </c>
      <c r="B12" s="110" t="s">
        <v>210</v>
      </c>
      <c r="C12" s="96" t="s">
        <v>219</v>
      </c>
      <c r="D12" s="46">
        <v>10000</v>
      </c>
      <c r="E12" s="110">
        <v>1</v>
      </c>
      <c r="F12" s="47" t="s">
        <v>150</v>
      </c>
      <c r="G12" s="110" t="s">
        <v>153</v>
      </c>
      <c r="H12" s="41">
        <f t="shared" si="0"/>
        <v>10000</v>
      </c>
      <c r="I12" s="171"/>
    </row>
    <row r="13" spans="1:9" ht="28.5">
      <c r="A13" s="45" t="s">
        <v>209</v>
      </c>
      <c r="B13" s="110" t="s">
        <v>220</v>
      </c>
      <c r="C13" s="96" t="s">
        <v>221</v>
      </c>
      <c r="D13" s="46">
        <v>10000</v>
      </c>
      <c r="E13" s="110">
        <v>1</v>
      </c>
      <c r="F13" s="47" t="s">
        <v>150</v>
      </c>
      <c r="G13" s="110" t="s">
        <v>153</v>
      </c>
      <c r="H13" s="41">
        <f t="shared" si="0"/>
        <v>10000</v>
      </c>
      <c r="I13" s="170"/>
    </row>
    <row r="14" spans="1:9" ht="28.5">
      <c r="A14" s="45" t="s">
        <v>223</v>
      </c>
      <c r="B14" s="110" t="s">
        <v>210</v>
      </c>
      <c r="C14" s="96" t="s">
        <v>224</v>
      </c>
      <c r="D14" s="46">
        <v>120000</v>
      </c>
      <c r="E14" s="110">
        <v>1</v>
      </c>
      <c r="F14" s="47" t="s">
        <v>152</v>
      </c>
      <c r="G14" s="110" t="s">
        <v>153</v>
      </c>
      <c r="H14" s="41">
        <f t="shared" si="0"/>
        <v>120000</v>
      </c>
      <c r="I14" s="170"/>
    </row>
    <row r="15" spans="1:9" ht="14.25">
      <c r="A15" s="45"/>
      <c r="B15" s="110"/>
      <c r="C15" s="96"/>
      <c r="D15" s="46"/>
      <c r="E15" s="110"/>
      <c r="F15" s="47"/>
      <c r="G15" s="110"/>
      <c r="H15" s="41">
        <f t="shared" ref="H15:H20" si="1">ROUNDDOWN(D15*E15,0)</f>
        <v>0</v>
      </c>
      <c r="I15" s="170"/>
    </row>
    <row r="16" spans="1:9" ht="14.25">
      <c r="A16" s="45"/>
      <c r="B16" s="110"/>
      <c r="C16" s="96"/>
      <c r="D16" s="46"/>
      <c r="E16" s="110"/>
      <c r="F16" s="47"/>
      <c r="G16" s="110"/>
      <c r="H16" s="41">
        <f t="shared" si="1"/>
        <v>0</v>
      </c>
      <c r="I16" s="170"/>
    </row>
    <row r="17" spans="1:9" ht="14.25">
      <c r="A17" s="45"/>
      <c r="B17" s="110"/>
      <c r="C17" s="96"/>
      <c r="D17" s="46"/>
      <c r="E17" s="110"/>
      <c r="F17" s="47"/>
      <c r="G17" s="110"/>
      <c r="H17" s="41">
        <f t="shared" si="1"/>
        <v>0</v>
      </c>
      <c r="I17" s="170"/>
    </row>
    <row r="18" spans="1:9" ht="14.25">
      <c r="A18" s="45"/>
      <c r="B18" s="110"/>
      <c r="C18" s="96"/>
      <c r="D18" s="46"/>
      <c r="E18" s="110"/>
      <c r="F18" s="47"/>
      <c r="G18" s="110"/>
      <c r="H18" s="41">
        <f t="shared" si="1"/>
        <v>0</v>
      </c>
      <c r="I18" s="170"/>
    </row>
    <row r="19" spans="1:9" ht="14.25">
      <c r="A19" s="45"/>
      <c r="B19" s="110"/>
      <c r="C19" s="96"/>
      <c r="D19" s="46"/>
      <c r="E19" s="110"/>
      <c r="F19" s="47"/>
      <c r="G19" s="110"/>
      <c r="H19" s="41">
        <f t="shared" si="1"/>
        <v>0</v>
      </c>
      <c r="I19" s="170"/>
    </row>
    <row r="20" spans="1:9" ht="14.25">
      <c r="A20" s="45"/>
      <c r="B20" s="110"/>
      <c r="C20" s="96"/>
      <c r="D20" s="46"/>
      <c r="E20" s="110"/>
      <c r="F20" s="47"/>
      <c r="G20" s="110"/>
      <c r="H20" s="41">
        <f t="shared" si="1"/>
        <v>0</v>
      </c>
      <c r="I20" s="170"/>
    </row>
    <row r="21" spans="1:9" ht="14.25">
      <c r="A21" s="45"/>
      <c r="B21" s="110"/>
      <c r="C21" s="96"/>
      <c r="D21" s="46"/>
      <c r="E21" s="110"/>
      <c r="F21" s="47"/>
      <c r="G21" s="110"/>
      <c r="H21" s="41">
        <f t="shared" si="0"/>
        <v>0</v>
      </c>
      <c r="I21" s="170"/>
    </row>
    <row r="22" spans="1:9" ht="14.25">
      <c r="A22" s="45"/>
      <c r="B22" s="110"/>
      <c r="C22" s="96"/>
      <c r="D22" s="46"/>
      <c r="E22" s="110"/>
      <c r="F22" s="47"/>
      <c r="G22" s="110"/>
      <c r="H22" s="41">
        <f t="shared" si="0"/>
        <v>0</v>
      </c>
      <c r="I22" s="170"/>
    </row>
    <row r="23" spans="1:9" ht="14.25">
      <c r="A23" s="45"/>
      <c r="B23" s="110"/>
      <c r="C23" s="96"/>
      <c r="D23" s="46"/>
      <c r="E23" s="110"/>
      <c r="F23" s="47"/>
      <c r="G23" s="110"/>
      <c r="H23" s="41">
        <f t="shared" si="0"/>
        <v>0</v>
      </c>
      <c r="I23" s="170"/>
    </row>
    <row r="24" spans="1:9" ht="14.25">
      <c r="A24" s="45"/>
      <c r="B24" s="110"/>
      <c r="C24" s="96"/>
      <c r="D24" s="46"/>
      <c r="E24" s="110"/>
      <c r="F24" s="47"/>
      <c r="G24" s="110"/>
      <c r="H24" s="41">
        <f t="shared" si="0"/>
        <v>0</v>
      </c>
      <c r="I24" s="170"/>
    </row>
    <row r="25" spans="1:9" ht="14.25">
      <c r="A25" s="45"/>
      <c r="B25" s="110"/>
      <c r="C25" s="96"/>
      <c r="D25" s="46"/>
      <c r="E25" s="110"/>
      <c r="F25" s="47"/>
      <c r="G25" s="110"/>
      <c r="H25" s="41">
        <f t="shared" si="0"/>
        <v>0</v>
      </c>
      <c r="I25" s="170"/>
    </row>
    <row r="26" spans="1:9" ht="14.25">
      <c r="A26" s="45"/>
      <c r="B26" s="110"/>
      <c r="C26" s="96"/>
      <c r="D26" s="46"/>
      <c r="E26" s="110"/>
      <c r="F26" s="47"/>
      <c r="G26" s="110"/>
      <c r="H26" s="41">
        <f t="shared" si="0"/>
        <v>0</v>
      </c>
      <c r="I26" s="170"/>
    </row>
    <row r="27" spans="1:9" ht="14.25">
      <c r="A27" s="45"/>
      <c r="B27" s="110"/>
      <c r="C27" s="96"/>
      <c r="D27" s="46"/>
      <c r="E27" s="110"/>
      <c r="F27" s="47"/>
      <c r="G27" s="110"/>
      <c r="H27" s="41">
        <f t="shared" si="0"/>
        <v>0</v>
      </c>
      <c r="I27" s="170"/>
    </row>
    <row r="28" spans="1:9" ht="14.25">
      <c r="A28" s="45"/>
      <c r="B28" s="110"/>
      <c r="C28" s="96"/>
      <c r="D28" s="46"/>
      <c r="E28" s="110"/>
      <c r="F28" s="47"/>
      <c r="G28" s="110"/>
      <c r="H28" s="41">
        <f t="shared" si="0"/>
        <v>0</v>
      </c>
      <c r="I28" s="170"/>
    </row>
    <row r="29" spans="1:9" ht="14.25">
      <c r="A29" s="45"/>
      <c r="B29" s="110"/>
      <c r="C29" s="96"/>
      <c r="D29" s="46"/>
      <c r="E29" s="110"/>
      <c r="F29" s="47"/>
      <c r="G29" s="110"/>
      <c r="H29" s="41">
        <f t="shared" si="0"/>
        <v>0</v>
      </c>
      <c r="I29" s="170"/>
    </row>
    <row r="30" spans="1:9" ht="14.25">
      <c r="A30" s="45"/>
      <c r="B30" s="110"/>
      <c r="C30" s="96"/>
      <c r="D30" s="46"/>
      <c r="E30" s="110"/>
      <c r="F30" s="47"/>
      <c r="G30" s="110"/>
      <c r="H30" s="41">
        <f t="shared" si="0"/>
        <v>0</v>
      </c>
      <c r="I30" s="170"/>
    </row>
    <row r="31" spans="1:9" ht="14.25">
      <c r="A31" s="45"/>
      <c r="B31" s="110"/>
      <c r="C31" s="96"/>
      <c r="D31" s="46"/>
      <c r="E31" s="110"/>
      <c r="F31" s="47"/>
      <c r="G31" s="110"/>
      <c r="H31" s="41">
        <f t="shared" si="0"/>
        <v>0</v>
      </c>
      <c r="I31" s="170"/>
    </row>
    <row r="32" spans="1:9" ht="14.25">
      <c r="A32" s="45"/>
      <c r="B32" s="110"/>
      <c r="C32" s="96"/>
      <c r="D32" s="46"/>
      <c r="E32" s="110"/>
      <c r="F32" s="47"/>
      <c r="G32" s="110"/>
      <c r="H32" s="41">
        <f t="shared" si="0"/>
        <v>0</v>
      </c>
      <c r="I32" s="170"/>
    </row>
    <row r="33" spans="1:9" ht="14.25">
      <c r="A33" s="45"/>
      <c r="B33" s="110"/>
      <c r="C33" s="96"/>
      <c r="D33" s="46"/>
      <c r="E33" s="110"/>
      <c r="F33" s="47"/>
      <c r="G33" s="110"/>
      <c r="H33" s="41">
        <f t="shared" si="0"/>
        <v>0</v>
      </c>
      <c r="I33" s="170"/>
    </row>
    <row r="34" spans="1:9" ht="15" thickBot="1">
      <c r="A34" s="45"/>
      <c r="B34" s="110"/>
      <c r="C34" s="96"/>
      <c r="D34" s="46"/>
      <c r="E34" s="110"/>
      <c r="F34" s="47"/>
      <c r="G34" s="110"/>
      <c r="H34" s="41">
        <f t="shared" si="0"/>
        <v>0</v>
      </c>
      <c r="I34" s="170"/>
    </row>
    <row r="35" spans="1:9" ht="15" thickBot="1">
      <c r="A35" s="272" t="s">
        <v>35</v>
      </c>
      <c r="B35" s="273"/>
      <c r="C35" s="273"/>
      <c r="D35" s="273"/>
      <c r="E35" s="273"/>
      <c r="F35" s="273"/>
      <c r="G35" s="273"/>
      <c r="H35" s="20">
        <f>SUM(H5:H34)</f>
        <v>691600</v>
      </c>
    </row>
    <row r="37" spans="1:9">
      <c r="A37" s="164" t="s">
        <v>126</v>
      </c>
      <c r="F37" s="267" t="s">
        <v>78</v>
      </c>
      <c r="G37" s="267"/>
      <c r="H37" s="32">
        <f>SUMIF(B$5:B$34,"印刷製本費",H$5:H$34)</f>
        <v>140000</v>
      </c>
    </row>
    <row r="38" spans="1:9">
      <c r="A38" s="164" t="s">
        <v>127</v>
      </c>
      <c r="F38" s="267" t="s">
        <v>79</v>
      </c>
      <c r="G38" s="267"/>
      <c r="H38" s="32">
        <f>SUMIF(B$5:B$34,"会議費",H$5:H$34)</f>
        <v>0</v>
      </c>
    </row>
    <row r="39" spans="1:9">
      <c r="A39" s="164" t="s">
        <v>128</v>
      </c>
      <c r="F39" s="267" t="s">
        <v>80</v>
      </c>
      <c r="G39" s="267"/>
      <c r="H39" s="32">
        <f>SUMIF(B$5:B$34,"通信運搬費",H$5:H$34)</f>
        <v>60000</v>
      </c>
    </row>
    <row r="40" spans="1:9">
      <c r="A40" s="161" t="s">
        <v>129</v>
      </c>
      <c r="F40" s="267" t="s">
        <v>81</v>
      </c>
      <c r="G40" s="267"/>
      <c r="H40" s="32">
        <f>SUMIF(B$5:B$34,"光熱水費",H$5:H$34)</f>
        <v>0</v>
      </c>
    </row>
    <row r="41" spans="1:9">
      <c r="A41" s="165" t="s">
        <v>132</v>
      </c>
      <c r="B41" s="165" t="s">
        <v>133</v>
      </c>
      <c r="C41" s="166" t="s">
        <v>134</v>
      </c>
      <c r="F41" s="279" t="s">
        <v>94</v>
      </c>
      <c r="G41" s="280"/>
      <c r="H41" s="32">
        <f>SUMIF(B$5:B$34,"バイアウト経費",H$5:H$34)</f>
        <v>10000</v>
      </c>
    </row>
    <row r="42" spans="1:9" ht="24">
      <c r="A42" s="162" t="s">
        <v>130</v>
      </c>
      <c r="B42" s="162" t="s">
        <v>77</v>
      </c>
      <c r="C42" s="163" t="s">
        <v>131</v>
      </c>
      <c r="F42" s="267" t="s">
        <v>77</v>
      </c>
      <c r="G42" s="267"/>
      <c r="H42" s="32">
        <f>SUMIF(B$5:B$34,"その他（諸経費）",H$5:H$34)</f>
        <v>481600</v>
      </c>
    </row>
    <row r="43" spans="1:9">
      <c r="F43" s="267" t="s">
        <v>74</v>
      </c>
      <c r="G43" s="267"/>
      <c r="H43" s="32">
        <f>SUMIF(G$5:G$34,"不課税",H$5:H$34)</f>
        <v>260000</v>
      </c>
      <c r="I43" s="30" t="s">
        <v>75</v>
      </c>
    </row>
    <row r="44" spans="1:9">
      <c r="F44" s="266" t="s">
        <v>103</v>
      </c>
      <c r="G44" s="267"/>
      <c r="H44" s="32">
        <f>SUMIF(G$5:G$34,"不課税（インボイス経過措置適用）",H$5:H$34)</f>
        <v>140000</v>
      </c>
      <c r="I44" s="30" t="s">
        <v>101</v>
      </c>
    </row>
  </sheetData>
  <sheetProtection algorithmName="SHA-512" hashValue="wCYbnnrrBolFapwOZMFinb/XNf4vrDxnKXQZtCkz2aPt2gTYxVdz7Mzx+TqBl3TtP8Swj4DmVZ1DacAnipKtGw==" saltValue="VDYpn3G345Zh3O69yS6VAg==" spinCount="100000" sheet="1" formatRows="0" selectLockedCells="1"/>
  <mergeCells count="16">
    <mergeCell ref="I3:I4"/>
    <mergeCell ref="F44:G44"/>
    <mergeCell ref="H3:H4"/>
    <mergeCell ref="B3:B4"/>
    <mergeCell ref="A35:G35"/>
    <mergeCell ref="A3:A4"/>
    <mergeCell ref="C3:C4"/>
    <mergeCell ref="D3:F3"/>
    <mergeCell ref="G3:G4"/>
    <mergeCell ref="F42:G42"/>
    <mergeCell ref="F43:G43"/>
    <mergeCell ref="F37:G37"/>
    <mergeCell ref="F38:G38"/>
    <mergeCell ref="F39:G39"/>
    <mergeCell ref="F40:G40"/>
    <mergeCell ref="F41:G41"/>
  </mergeCells>
  <phoneticPr fontId="15"/>
  <conditionalFormatting sqref="A5:C34">
    <cfRule type="expression" dxfId="9" priority="9">
      <formula>A5&lt;&gt;""</formula>
    </cfRule>
    <cfRule type="expression" dxfId="8" priority="10">
      <formula>$D5&lt;&gt;""</formula>
    </cfRule>
  </conditionalFormatting>
  <conditionalFormatting sqref="D5:D34">
    <cfRule type="expression" dxfId="7" priority="11">
      <formula>I5&lt;&gt;""</formula>
    </cfRule>
    <cfRule type="expression" dxfId="6" priority="12">
      <formula>D5&gt;=500000</formula>
    </cfRule>
  </conditionalFormatting>
  <conditionalFormatting sqref="E5:E34">
    <cfRule type="expression" dxfId="5" priority="6">
      <formula>$D5&lt;&gt;""</formula>
    </cfRule>
  </conditionalFormatting>
  <conditionalFormatting sqref="E5:G34">
    <cfRule type="expression" dxfId="4" priority="1">
      <formula>E5&lt;&gt;""</formula>
    </cfRule>
  </conditionalFormatting>
  <conditionalFormatting sqref="F5:F34">
    <cfRule type="expression" dxfId="3" priority="4">
      <formula>D5&lt;&gt;""</formula>
    </cfRule>
  </conditionalFormatting>
  <conditionalFormatting sqref="G5:G34">
    <cfRule type="expression" dxfId="2" priority="2">
      <formula>D5&lt;&gt;""</formula>
    </cfRule>
  </conditionalFormatting>
  <conditionalFormatting sqref="I5:I34">
    <cfRule type="expression" dxfId="1" priority="13">
      <formula>I5&lt;&gt;""</formula>
    </cfRule>
    <cfRule type="expression" dxfId="0" priority="14">
      <formula>D5&gt;=500000</formula>
    </cfRule>
  </conditionalFormatting>
  <dataValidations count="4">
    <dataValidation type="list" allowBlank="1" showInputMessage="1" showErrorMessage="1" errorTitle="プルダウン" error="プルダウンから選択してください。" sqref="F5:F34" xr:uid="{00000000-0002-0000-0600-000000000000}">
      <formula1>"選択してください,個,点,式,件,ヶ月"</formula1>
    </dataValidation>
    <dataValidation type="list" allowBlank="1" showInputMessage="1" showErrorMessage="1" errorTitle="プルダウン" error="プルダウンから選択してください。" sqref="G5:G34" xr:uid="{00000000-0002-0000-0600-000001000000}">
      <formula1>"税込（課税）,不課税,不課税（インボイス経過措置適用）"</formula1>
    </dataValidation>
    <dataValidation imeMode="disabled" allowBlank="1" showInputMessage="1" showErrorMessage="1" sqref="D5:E34" xr:uid="{00000000-0002-0000-0600-000002000000}"/>
    <dataValidation type="list" allowBlank="1" showInputMessage="1" showErrorMessage="1" sqref="B5:B34" xr:uid="{C30E61EC-8B2A-4B05-9C9E-F12A0D8A3CE0}">
      <formula1>",印刷製本費,会議費,通信運搬費,光熱水費,バイアウト経費,その他（諸経費）,"</formula1>
    </dataValidation>
  </dataValidations>
  <pageMargins left="0.70866141732283472" right="0.70866141732283472" top="0.74803149606299213" bottom="0.74803149606299213" header="0.31496062992125984" footer="0.31496062992125984"/>
  <pageSetup paperSize="9" scale="77" orientation="landscape" r:id="rId1"/>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
  <sheetViews>
    <sheetView view="pageBreakPreview" zoomScaleNormal="100" zoomScaleSheetLayoutView="100" workbookViewId="0"/>
  </sheetViews>
  <sheetFormatPr defaultColWidth="9" defaultRowHeight="13.5"/>
  <cols>
    <col min="1" max="1" width="29.375" style="1" bestFit="1" customWidth="1"/>
    <col min="2" max="3" width="9" style="1"/>
    <col min="4" max="4" width="12.5" style="1" customWidth="1"/>
    <col min="5" max="5" width="18" style="1" customWidth="1"/>
    <col min="6" max="6" width="10.5" style="1" customWidth="1"/>
    <col min="7" max="7" width="16.125" style="1" customWidth="1"/>
    <col min="8" max="16384" width="9" style="1"/>
  </cols>
  <sheetData>
    <row r="1" spans="1:7" ht="14.25">
      <c r="A1" s="2" t="s">
        <v>57</v>
      </c>
      <c r="B1" s="2"/>
      <c r="C1" s="2"/>
      <c r="D1" s="2"/>
      <c r="E1" s="2"/>
      <c r="F1" s="4"/>
      <c r="G1" s="4"/>
    </row>
    <row r="2" spans="1:7" ht="15" thickBot="1">
      <c r="A2" s="2" t="s">
        <v>62</v>
      </c>
      <c r="B2" s="2"/>
      <c r="C2" s="2"/>
      <c r="D2" s="2"/>
      <c r="E2" s="2"/>
      <c r="F2" s="4"/>
      <c r="G2" s="5" t="s">
        <v>27</v>
      </c>
    </row>
    <row r="3" spans="1:7" ht="27" customHeight="1">
      <c r="A3" s="21" t="s">
        <v>63</v>
      </c>
      <c r="B3" s="283" t="s">
        <v>58</v>
      </c>
      <c r="C3" s="284"/>
      <c r="D3" s="15" t="s">
        <v>64</v>
      </c>
      <c r="E3" s="115" t="s">
        <v>105</v>
      </c>
      <c r="F3" s="22" t="s">
        <v>65</v>
      </c>
      <c r="G3" s="23" t="s">
        <v>32</v>
      </c>
    </row>
    <row r="4" spans="1:7" ht="14.25">
      <c r="A4" s="24" t="s">
        <v>0</v>
      </c>
      <c r="B4" s="285" t="s">
        <v>66</v>
      </c>
      <c r="C4" s="286"/>
      <c r="D4" s="36">
        <f>物品費!H43</f>
        <v>2470000</v>
      </c>
      <c r="E4" s="36">
        <f>物品費!H44</f>
        <v>1100000</v>
      </c>
      <c r="F4" s="37">
        <v>0.1</v>
      </c>
      <c r="G4" s="33">
        <f>IF(D4*F4+E4*F4=0,0,ROUNDDOWN(D4*F4+E4*F4*0.2,0))</f>
        <v>269000</v>
      </c>
    </row>
    <row r="5" spans="1:7" ht="14.25">
      <c r="A5" s="24" t="s">
        <v>3</v>
      </c>
      <c r="B5" s="285" t="s">
        <v>66</v>
      </c>
      <c r="C5" s="286"/>
      <c r="D5" s="36">
        <f>人件費!J34+謝金!F30</f>
        <v>4037380</v>
      </c>
      <c r="E5" s="36">
        <f>人件費!J35+謝金!F31</f>
        <v>12000</v>
      </c>
      <c r="F5" s="37">
        <v>0.1</v>
      </c>
      <c r="G5" s="33">
        <f t="shared" ref="G5:G7" si="0">IF(D5*F5+E5*F5=0,0,ROUNDDOWN(D5*F5+E5*F5*0.2,0))</f>
        <v>403978</v>
      </c>
    </row>
    <row r="6" spans="1:7" ht="14.25">
      <c r="A6" s="24" t="s">
        <v>6</v>
      </c>
      <c r="B6" s="285" t="s">
        <v>66</v>
      </c>
      <c r="C6" s="286"/>
      <c r="D6" s="36">
        <f>旅費!L40</f>
        <v>250000</v>
      </c>
      <c r="E6" s="36">
        <f>旅費!L41</f>
        <v>0</v>
      </c>
      <c r="F6" s="37">
        <v>0.1</v>
      </c>
      <c r="G6" s="33">
        <f t="shared" si="0"/>
        <v>25000</v>
      </c>
    </row>
    <row r="7" spans="1:7" ht="14.25">
      <c r="A7" s="51" t="s">
        <v>9</v>
      </c>
      <c r="B7" s="285" t="s">
        <v>66</v>
      </c>
      <c r="C7" s="286"/>
      <c r="D7" s="36">
        <f>その他!H43+外注費!H27</f>
        <v>508000</v>
      </c>
      <c r="E7" s="36">
        <f>その他!H44+外注費!H28</f>
        <v>640000</v>
      </c>
      <c r="F7" s="37">
        <v>0.1</v>
      </c>
      <c r="G7" s="33">
        <f t="shared" si="0"/>
        <v>63600</v>
      </c>
    </row>
    <row r="8" spans="1:7" ht="15" thickBot="1">
      <c r="A8" s="25"/>
      <c r="B8" s="281" t="s">
        <v>35</v>
      </c>
      <c r="C8" s="282"/>
      <c r="D8" s="282"/>
      <c r="E8" s="282"/>
      <c r="F8" s="282"/>
      <c r="G8" s="34">
        <f>SUM(G4:G7)</f>
        <v>761578</v>
      </c>
    </row>
  </sheetData>
  <sheetProtection algorithmName="SHA-512" hashValue="AaA7XX9Z7AXUBu/Hgn+2f3RZddnhCwnnvqTO0M0e+JF0LocdezuLso9Au41t332oeu4TRvX2/SV+mW9bBas8Qg==" saltValue="nUqdD62whZjKT7EGR6SGjQ==" spinCount="100000" sheet="1" selectLockedCells="1"/>
  <mergeCells count="6">
    <mergeCell ref="B8:F8"/>
    <mergeCell ref="B3:C3"/>
    <mergeCell ref="B4:C4"/>
    <mergeCell ref="B5:C5"/>
    <mergeCell ref="B6:C6"/>
    <mergeCell ref="B7:C7"/>
  </mergeCells>
  <phoneticPr fontId="15"/>
  <pageMargins left="0.70866141732283472" right="0.70866141732283472" top="0.74803149606299213" bottom="0.74803149606299213" header="0.31496062992125984" footer="0.31496062992125984"/>
  <pageSetup paperSize="9" orientation="landscape" r:id="rId1"/>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経費内訳　合計</vt:lpstr>
      <vt:lpstr>物品費</vt:lpstr>
      <vt:lpstr>人件費</vt:lpstr>
      <vt:lpstr>謝金</vt:lpstr>
      <vt:lpstr>旅費</vt:lpstr>
      <vt:lpstr>外注費</vt:lpstr>
      <vt:lpstr>その他</vt:lpstr>
      <vt:lpstr>消費税相当額</vt:lpstr>
      <vt:lpstr>その他!Print_Area</vt:lpstr>
      <vt:lpstr>外注費!Print_Area</vt:lpstr>
      <vt:lpstr>'経費内訳　合計'!Print_Area</vt:lpstr>
      <vt:lpstr>謝金!Print_Area</vt:lpstr>
      <vt:lpstr>消費税相当額!Print_Area</vt:lpstr>
      <vt:lpstr>人件費!Print_Area</vt:lpstr>
      <vt:lpstr>物品費!Print_Area</vt:lpstr>
      <vt:lpstr>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2025-03-06T09:46:15Z</dcterms:modified>
</cp:coreProperties>
</file>